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D6C607C0-8804-4F89-B75A-21BE7C80E768}" xr6:coauthVersionLast="47" xr6:coauthVersionMax="47" xr10:uidLastSave="{00000000-0000-0000-0000-000000000000}"/>
  <bookViews>
    <workbookView xWindow="-110" yWindow="-110" windowWidth="19420" windowHeight="10300" tabRatio="788" xr2:uid="{00000000-000D-0000-FFFF-FFFF00000000}"/>
  </bookViews>
  <sheets>
    <sheet name="GASB 68" sheetId="9" r:id="rId1"/>
    <sheet name="Actuarial Valuation" sheetId="2" r:id="rId2"/>
    <sheet name="CAFR" sheetId="8" r:id="rId3"/>
    <sheet name="Allocations" sheetId="13" r:id="rId4"/>
    <sheet name="Comments" sheetId="10" r:id="rId5"/>
    <sheet name="Variable IDs" sheetId="18" r:id="rId6"/>
    <sheet name="Database Input" sheetId="1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9" l="1"/>
  <c r="E5390" i="19"/>
  <c r="E5389" i="19"/>
  <c r="E5388" i="19"/>
  <c r="E5387" i="19"/>
  <c r="E5386" i="19"/>
  <c r="E5385" i="19"/>
  <c r="E5384" i="19"/>
  <c r="E5383" i="19"/>
  <c r="E5382" i="19"/>
  <c r="E5381" i="19"/>
  <c r="E5380" i="19"/>
  <c r="E5379" i="19"/>
  <c r="E5378" i="19"/>
  <c r="E5377" i="19"/>
  <c r="E5376" i="19"/>
  <c r="E5375" i="19"/>
  <c r="E5374" i="19"/>
  <c r="E5373" i="19"/>
  <c r="E5372" i="19"/>
  <c r="E5371" i="19"/>
  <c r="E5370" i="19"/>
  <c r="E5369" i="19"/>
  <c r="E5368" i="19"/>
  <c r="E5367" i="19"/>
  <c r="E5366" i="19"/>
  <c r="E5365" i="19"/>
  <c r="E5364" i="19"/>
  <c r="E5363" i="19"/>
  <c r="E5362" i="19"/>
  <c r="E5361" i="19"/>
  <c r="E5360" i="19"/>
  <c r="E5359" i="19"/>
  <c r="E5358" i="19"/>
  <c r="E5357" i="19"/>
  <c r="E5356" i="19"/>
  <c r="E5355" i="19"/>
  <c r="E5354" i="19"/>
  <c r="E5353" i="19"/>
  <c r="E5352" i="19"/>
  <c r="E5351" i="19"/>
  <c r="E5350" i="19"/>
  <c r="E5349" i="19"/>
  <c r="E5348" i="19"/>
  <c r="E5347" i="19"/>
  <c r="E5346" i="19"/>
  <c r="E5345" i="19"/>
  <c r="E5344" i="19"/>
  <c r="E5343" i="19"/>
  <c r="E5342" i="19"/>
  <c r="E5341" i="19"/>
  <c r="E5340" i="19"/>
  <c r="E5339" i="19"/>
  <c r="E5338" i="19"/>
  <c r="E5337" i="19"/>
  <c r="E5336" i="19"/>
  <c r="E5335" i="19"/>
  <c r="E5334" i="19"/>
  <c r="E5333" i="19"/>
  <c r="E5332" i="19"/>
  <c r="E5331" i="19"/>
  <c r="E5330" i="19"/>
  <c r="E5329" i="19"/>
  <c r="E5328" i="19"/>
  <c r="E5327" i="19"/>
  <c r="E5326" i="19"/>
  <c r="E5325" i="19"/>
  <c r="E5324" i="19"/>
  <c r="E5323" i="19"/>
  <c r="E5322" i="19"/>
  <c r="E5321" i="19"/>
  <c r="E5320" i="19"/>
  <c r="E5319" i="19"/>
  <c r="E5318" i="19"/>
  <c r="E5317" i="19"/>
  <c r="E5316" i="19"/>
  <c r="E5315" i="19"/>
  <c r="E5314" i="19"/>
  <c r="E5313" i="19"/>
  <c r="E5312" i="19"/>
  <c r="E5311" i="19"/>
  <c r="E5310" i="19"/>
  <c r="E5309" i="19"/>
  <c r="E5308" i="19"/>
  <c r="E5307" i="19"/>
  <c r="E5306" i="19"/>
  <c r="E5305" i="19"/>
  <c r="E5304" i="19"/>
  <c r="E5303" i="19"/>
  <c r="E5302" i="19"/>
  <c r="E5301" i="19"/>
  <c r="E5300" i="19"/>
  <c r="E5299" i="19"/>
  <c r="E5298" i="19"/>
  <c r="E5297" i="19"/>
  <c r="E5296" i="19"/>
  <c r="E5295" i="19"/>
  <c r="E5294" i="19"/>
  <c r="E5293" i="19"/>
  <c r="E5292" i="19"/>
  <c r="E5291" i="19"/>
  <c r="E5290" i="19"/>
  <c r="E5289" i="19"/>
  <c r="E5288" i="19"/>
  <c r="E5287" i="19"/>
  <c r="E5286" i="19"/>
  <c r="E5285" i="19"/>
  <c r="E5284" i="19"/>
  <c r="E5283" i="19"/>
  <c r="E5282" i="19"/>
  <c r="E5281" i="19"/>
  <c r="E5280" i="19"/>
  <c r="E5279" i="19"/>
  <c r="E5278" i="19"/>
  <c r="E5277" i="19"/>
  <c r="E5276" i="19"/>
  <c r="E5275" i="19"/>
  <c r="E5274" i="19"/>
  <c r="E5273" i="19"/>
  <c r="E5272" i="19"/>
  <c r="E5271" i="19"/>
  <c r="E5270" i="19"/>
  <c r="E5269" i="19"/>
  <c r="E5268" i="19"/>
  <c r="E5267" i="19"/>
  <c r="E5266" i="19"/>
  <c r="E5265" i="19"/>
  <c r="E5264" i="19"/>
  <c r="E5263" i="19"/>
  <c r="E5262" i="19"/>
  <c r="E5261" i="19"/>
  <c r="E5260" i="19"/>
  <c r="E5259" i="19"/>
  <c r="E5258" i="19"/>
  <c r="E5257" i="19"/>
  <c r="E5256" i="19"/>
  <c r="E5255" i="19"/>
  <c r="E5254" i="19"/>
  <c r="E5253" i="19"/>
  <c r="E5252" i="19"/>
  <c r="E5251" i="19"/>
  <c r="E5250" i="19"/>
  <c r="E5249" i="19"/>
  <c r="E5248" i="19"/>
  <c r="E5247" i="19"/>
  <c r="E5246" i="19"/>
  <c r="E5245" i="19"/>
  <c r="E5244" i="19"/>
  <c r="E5243" i="19"/>
  <c r="E5242" i="19"/>
  <c r="E5241" i="19"/>
  <c r="E5240" i="19"/>
  <c r="E5239" i="19"/>
  <c r="E5238" i="19"/>
  <c r="E5237" i="19"/>
  <c r="E5236" i="19"/>
  <c r="E5235" i="19"/>
  <c r="E5234" i="19"/>
  <c r="E5233" i="19"/>
  <c r="E5232" i="19"/>
  <c r="E5231" i="19"/>
  <c r="E5230" i="19"/>
  <c r="E5229" i="19"/>
  <c r="E5228" i="19"/>
  <c r="E5227" i="19"/>
  <c r="E5226" i="19"/>
  <c r="E5225" i="19"/>
  <c r="E5224" i="19"/>
  <c r="E5223" i="19"/>
  <c r="E5222" i="19"/>
  <c r="E5221" i="19"/>
  <c r="E5220" i="19"/>
  <c r="E5219" i="19"/>
  <c r="E5218" i="19"/>
  <c r="E5217" i="19"/>
  <c r="E5216" i="19"/>
  <c r="E5215" i="19"/>
  <c r="E5214" i="19"/>
  <c r="E5213" i="19"/>
  <c r="E5212" i="19"/>
  <c r="E5211" i="19"/>
  <c r="E5210" i="19"/>
  <c r="E5209" i="19"/>
  <c r="E5208" i="19"/>
  <c r="E5207" i="19"/>
  <c r="E5206" i="19"/>
  <c r="E5205" i="19"/>
  <c r="E5204" i="19"/>
  <c r="E5203" i="19"/>
  <c r="E5202" i="19"/>
  <c r="E5201" i="19"/>
  <c r="E5200" i="19"/>
  <c r="E5199" i="19"/>
  <c r="E5198" i="19"/>
  <c r="E5197" i="19"/>
  <c r="E5196" i="19"/>
  <c r="E5195" i="19"/>
  <c r="E5194" i="19"/>
  <c r="E5193" i="19"/>
  <c r="E5192" i="19"/>
  <c r="E5191" i="19"/>
  <c r="E5190" i="19"/>
  <c r="E5189" i="19"/>
  <c r="E5188" i="19"/>
  <c r="E5187" i="19"/>
  <c r="E5186" i="19"/>
  <c r="E5185" i="19"/>
  <c r="E5184" i="19"/>
  <c r="E5183" i="19"/>
  <c r="E5182" i="19"/>
  <c r="E5181" i="19"/>
  <c r="E5180" i="19"/>
  <c r="E5179" i="19"/>
  <c r="E5178" i="19"/>
  <c r="E5177" i="19"/>
  <c r="E5176" i="19"/>
  <c r="E5175" i="19"/>
  <c r="E5174" i="19"/>
  <c r="E5173" i="19"/>
  <c r="E5172" i="19"/>
  <c r="E5171" i="19"/>
  <c r="E5170" i="19"/>
  <c r="E5169" i="19"/>
  <c r="E5168" i="19"/>
  <c r="E5167" i="19"/>
  <c r="E5166" i="19"/>
  <c r="E5165" i="19"/>
  <c r="E5164" i="19"/>
  <c r="E5163" i="19"/>
  <c r="E5162" i="19"/>
  <c r="E5161" i="19"/>
  <c r="E5160" i="19"/>
  <c r="E5159" i="19"/>
  <c r="E5158" i="19"/>
  <c r="E5157" i="19"/>
  <c r="E5156" i="19"/>
  <c r="E5155" i="19"/>
  <c r="E5154" i="19"/>
  <c r="E5153" i="19"/>
  <c r="E5152" i="19"/>
  <c r="E5151" i="19"/>
  <c r="E5150" i="19"/>
  <c r="E5149" i="19"/>
  <c r="E5148" i="19"/>
  <c r="E5147" i="19"/>
  <c r="E5146" i="19"/>
  <c r="E5145" i="19"/>
  <c r="E5144" i="19"/>
  <c r="E5143" i="19"/>
  <c r="E5142" i="19"/>
  <c r="E5141" i="19"/>
  <c r="E5140" i="19"/>
  <c r="E5139" i="19"/>
  <c r="E5138" i="19"/>
  <c r="E5137" i="19"/>
  <c r="E5136" i="19"/>
  <c r="E5135" i="19"/>
  <c r="E5134" i="19"/>
  <c r="E5133" i="19"/>
  <c r="E5132" i="19"/>
  <c r="E5131" i="19"/>
  <c r="E5130" i="19"/>
  <c r="E5129" i="19"/>
  <c r="E5128" i="19"/>
  <c r="E5127" i="19"/>
  <c r="E5126" i="19"/>
  <c r="E5125" i="19"/>
  <c r="E5124" i="19"/>
  <c r="E5123" i="19"/>
  <c r="E5122" i="19"/>
  <c r="E5121" i="19"/>
  <c r="E5120" i="19"/>
  <c r="E5119" i="19"/>
  <c r="E5118" i="19"/>
  <c r="E5117" i="19"/>
  <c r="E5116" i="19"/>
  <c r="E5115" i="19"/>
  <c r="E5114" i="19"/>
  <c r="E5113" i="19"/>
  <c r="E5112" i="19"/>
  <c r="E5111" i="19"/>
  <c r="E5110" i="19"/>
  <c r="E5109" i="19"/>
  <c r="E5108" i="19"/>
  <c r="E5107" i="19"/>
  <c r="E5106" i="19"/>
  <c r="E5105" i="19"/>
  <c r="E5104" i="19"/>
  <c r="E5103" i="19"/>
  <c r="E5102" i="19"/>
  <c r="E5101" i="19"/>
  <c r="E5100" i="19"/>
  <c r="E5099" i="19"/>
  <c r="E5098" i="19"/>
  <c r="E5097" i="19"/>
  <c r="E5096" i="19"/>
  <c r="E5095" i="19"/>
  <c r="E5094" i="19"/>
  <c r="E5093" i="19"/>
  <c r="E5092" i="19"/>
  <c r="E5091" i="19"/>
  <c r="E5090" i="19"/>
  <c r="E5089" i="19"/>
  <c r="E5088" i="19"/>
  <c r="E5087" i="19"/>
  <c r="E5086" i="19"/>
  <c r="E5085" i="19"/>
  <c r="E5084" i="19"/>
  <c r="E5083" i="19"/>
  <c r="E5082" i="19"/>
  <c r="E5081" i="19"/>
  <c r="E5080" i="19"/>
  <c r="E5079" i="19"/>
  <c r="E5078" i="19"/>
  <c r="E5077" i="19"/>
  <c r="E5076" i="19"/>
  <c r="E5075" i="19"/>
  <c r="E5074" i="19"/>
  <c r="E5073" i="19"/>
  <c r="E5072" i="19"/>
  <c r="E5071" i="19"/>
  <c r="E5070" i="19"/>
  <c r="E5069" i="19"/>
  <c r="E5068" i="19"/>
  <c r="E5067" i="19"/>
  <c r="E5066" i="19"/>
  <c r="E5065" i="19"/>
  <c r="E5064" i="19"/>
  <c r="E5063" i="19"/>
  <c r="E5062" i="19"/>
  <c r="E5061" i="19"/>
  <c r="E5060" i="19"/>
  <c r="E5059" i="19"/>
  <c r="E5058" i="19"/>
  <c r="E5057" i="19"/>
  <c r="E5056" i="19"/>
  <c r="E5055" i="19"/>
  <c r="E5054" i="19"/>
  <c r="E5053" i="19"/>
  <c r="E5052" i="19"/>
  <c r="E5051" i="19"/>
  <c r="E5050" i="19"/>
  <c r="E5049" i="19"/>
  <c r="E5048" i="19"/>
  <c r="E5047" i="19"/>
  <c r="E5046" i="19"/>
  <c r="E5045" i="19"/>
  <c r="E5044" i="19"/>
  <c r="E5043" i="19"/>
  <c r="E5042" i="19"/>
  <c r="E5041" i="19"/>
  <c r="E5040" i="19"/>
  <c r="E5039" i="19"/>
  <c r="E5038" i="19"/>
  <c r="E5037" i="19"/>
  <c r="E5036" i="19"/>
  <c r="E5035" i="19"/>
  <c r="E5034" i="19"/>
  <c r="E5033" i="19"/>
  <c r="E5032" i="19"/>
  <c r="E5031" i="19"/>
  <c r="E5030" i="19"/>
  <c r="E5029" i="19"/>
  <c r="E5028" i="19"/>
  <c r="E5027" i="19"/>
  <c r="E5026" i="19"/>
  <c r="E5025" i="19"/>
  <c r="E5024" i="19"/>
  <c r="E5023" i="19"/>
  <c r="E5022" i="19"/>
  <c r="E5021" i="19"/>
  <c r="E5020" i="19"/>
  <c r="E5019" i="19"/>
  <c r="E5018" i="19"/>
  <c r="E5017" i="19"/>
  <c r="E5016" i="19"/>
  <c r="E5015" i="19"/>
  <c r="E5014" i="19"/>
  <c r="E5013" i="19"/>
  <c r="E5012" i="19"/>
  <c r="E5011" i="19"/>
  <c r="E5010" i="19"/>
  <c r="E5009" i="19"/>
  <c r="E5008" i="19"/>
  <c r="E5007" i="19"/>
  <c r="E5006" i="19"/>
  <c r="E5005" i="19"/>
  <c r="E5004" i="19"/>
  <c r="E5003" i="19"/>
  <c r="E5002" i="19"/>
  <c r="E5001" i="19"/>
  <c r="E5000" i="19"/>
  <c r="E4999" i="19"/>
  <c r="E4998" i="19"/>
  <c r="E4997" i="19"/>
  <c r="E4996" i="19"/>
  <c r="E4995" i="19"/>
  <c r="E4994" i="19"/>
  <c r="E4993" i="19"/>
  <c r="E4992" i="19"/>
  <c r="E4991" i="19"/>
  <c r="E4990" i="19"/>
  <c r="E4989" i="19"/>
  <c r="E4988" i="19"/>
  <c r="E4987" i="19"/>
  <c r="E4986" i="19"/>
  <c r="E4985" i="19"/>
  <c r="E4984" i="19"/>
  <c r="E4983" i="19"/>
  <c r="E4982" i="19"/>
  <c r="E4981" i="19"/>
  <c r="E4980" i="19"/>
  <c r="E4979" i="19"/>
  <c r="E4978" i="19"/>
  <c r="E4977" i="19"/>
  <c r="E4976" i="19"/>
  <c r="E4975" i="19"/>
  <c r="E4974" i="19"/>
  <c r="E4973" i="19"/>
  <c r="E4972" i="19"/>
  <c r="E4971" i="19"/>
  <c r="E4970" i="19"/>
  <c r="E4969" i="19"/>
  <c r="E4968" i="19"/>
  <c r="E4967" i="19"/>
  <c r="E4966" i="19"/>
  <c r="E4965" i="19"/>
  <c r="E4964" i="19"/>
  <c r="E4963" i="19"/>
  <c r="E4962" i="19"/>
  <c r="E4961" i="19"/>
  <c r="E4960" i="19"/>
  <c r="E4959" i="19"/>
  <c r="E4958" i="19"/>
  <c r="E4957" i="19"/>
  <c r="E4956" i="19"/>
  <c r="E4955" i="19"/>
  <c r="E4954" i="19"/>
  <c r="E4953" i="19"/>
  <c r="E4952" i="19"/>
  <c r="E4951" i="19"/>
  <c r="E4950" i="19"/>
  <c r="E4949" i="19"/>
  <c r="E4948" i="19"/>
  <c r="E4947" i="19"/>
  <c r="E4946" i="19"/>
  <c r="E4945" i="19"/>
  <c r="E4944" i="19"/>
  <c r="E4943" i="19"/>
  <c r="E4942" i="19"/>
  <c r="E4941" i="19"/>
  <c r="E4940" i="19"/>
  <c r="E4939" i="19"/>
  <c r="E4938" i="19"/>
  <c r="E4937" i="19"/>
  <c r="E4936" i="19"/>
  <c r="E4935" i="19"/>
  <c r="E4934" i="19"/>
  <c r="E4933" i="19"/>
  <c r="E4932" i="19"/>
  <c r="E4931" i="19"/>
  <c r="E4930" i="19"/>
  <c r="E4929" i="19"/>
  <c r="E4928" i="19"/>
  <c r="E4927" i="19"/>
  <c r="E4926" i="19"/>
  <c r="E4925" i="19"/>
  <c r="E4924" i="19"/>
  <c r="E4923" i="19"/>
  <c r="E4922" i="19"/>
  <c r="E4921" i="19"/>
  <c r="E4920" i="19"/>
  <c r="E4919" i="19"/>
  <c r="E4918" i="19"/>
  <c r="E4917" i="19"/>
  <c r="E4916" i="19"/>
  <c r="E4915" i="19"/>
  <c r="E4914" i="19"/>
  <c r="E4913" i="19"/>
  <c r="E4912" i="19"/>
  <c r="E4911" i="19"/>
  <c r="E4910" i="19"/>
  <c r="E4909" i="19"/>
  <c r="E4908" i="19"/>
  <c r="E4907" i="19"/>
  <c r="E4906" i="19"/>
  <c r="E4905" i="19"/>
  <c r="E4904" i="19"/>
  <c r="E4903" i="19"/>
  <c r="E4902" i="19"/>
  <c r="E4901" i="19"/>
  <c r="E4900" i="19"/>
  <c r="E4899" i="19"/>
  <c r="E4898" i="19"/>
  <c r="E4897" i="19"/>
  <c r="E4896" i="19"/>
  <c r="E4895" i="19"/>
  <c r="E4894" i="19"/>
  <c r="E4893" i="19"/>
  <c r="E4892" i="19"/>
  <c r="E4891" i="19"/>
  <c r="E4890" i="19"/>
  <c r="E4889" i="19"/>
  <c r="E4888" i="19"/>
  <c r="E4887" i="19"/>
  <c r="E4886" i="19"/>
  <c r="E4885" i="19"/>
  <c r="E4884" i="19"/>
  <c r="E4883" i="19"/>
  <c r="E4882" i="19"/>
  <c r="E4881" i="19"/>
  <c r="E4880" i="19"/>
  <c r="E4879" i="19"/>
  <c r="E4878" i="19"/>
  <c r="E4877" i="19"/>
  <c r="E4876" i="19"/>
  <c r="E4875" i="19"/>
  <c r="E4874" i="19"/>
  <c r="E4873" i="19"/>
  <c r="E4872" i="19"/>
  <c r="E4871" i="19"/>
  <c r="E4870" i="19"/>
  <c r="E4869" i="19"/>
  <c r="E4868" i="19"/>
  <c r="E4867" i="19"/>
  <c r="E4866" i="19"/>
  <c r="E4865" i="19"/>
  <c r="E4864" i="19"/>
  <c r="E4863" i="19"/>
  <c r="E4862" i="19"/>
  <c r="E4861" i="19"/>
  <c r="E4860" i="19"/>
  <c r="E4859" i="19"/>
  <c r="E4858" i="19"/>
  <c r="E4857" i="19"/>
  <c r="E4856" i="19"/>
  <c r="E4855" i="19"/>
  <c r="E4854" i="19"/>
  <c r="E4853" i="19"/>
  <c r="E4852" i="19"/>
  <c r="E4851" i="19"/>
  <c r="E4850" i="19"/>
  <c r="E4849" i="19"/>
  <c r="E4848" i="19"/>
  <c r="E4847" i="19"/>
  <c r="E4846" i="19"/>
  <c r="E4845" i="19"/>
  <c r="E4844" i="19"/>
  <c r="E4843" i="19"/>
  <c r="E4842" i="19"/>
  <c r="E4841" i="19"/>
  <c r="E4840" i="19"/>
  <c r="E4839" i="19"/>
  <c r="E4838" i="19"/>
  <c r="E4837" i="19"/>
  <c r="E4836" i="19"/>
  <c r="E4835" i="19"/>
  <c r="E4834" i="19"/>
  <c r="E4833" i="19"/>
  <c r="E4832" i="19"/>
  <c r="E4831" i="19"/>
  <c r="E4830" i="19"/>
  <c r="E4829" i="19"/>
  <c r="E4828" i="19"/>
  <c r="E4827" i="19"/>
  <c r="E4826" i="19"/>
  <c r="E4825" i="19"/>
  <c r="E4824" i="19"/>
  <c r="E4823" i="19"/>
  <c r="E4822" i="19"/>
  <c r="E4821" i="19"/>
  <c r="E4820" i="19"/>
  <c r="E4819" i="19"/>
  <c r="E4818" i="19"/>
  <c r="E4817" i="19"/>
  <c r="E4816" i="19"/>
  <c r="E4815" i="19"/>
  <c r="E4814" i="19"/>
  <c r="E4813" i="19"/>
  <c r="E4812" i="19"/>
  <c r="E4811" i="19"/>
  <c r="E4810" i="19"/>
  <c r="E4809" i="19"/>
  <c r="E4808" i="19"/>
  <c r="E4807" i="19"/>
  <c r="E4806" i="19"/>
  <c r="E4805" i="19"/>
  <c r="E4804" i="19"/>
  <c r="E4803" i="19"/>
  <c r="E4802" i="19"/>
  <c r="E4801" i="19"/>
  <c r="E4800" i="19"/>
  <c r="E4799" i="19"/>
  <c r="E4798" i="19"/>
  <c r="E4797" i="19"/>
  <c r="E4796" i="19"/>
  <c r="E4795" i="19"/>
  <c r="E4794" i="19"/>
  <c r="E4793" i="19"/>
  <c r="E4792" i="19"/>
  <c r="E4791" i="19"/>
  <c r="E4790" i="19"/>
  <c r="E4789" i="19"/>
  <c r="E4788" i="19"/>
  <c r="E4787" i="19"/>
  <c r="E4786" i="19"/>
  <c r="E4785" i="19"/>
  <c r="E4784" i="19"/>
  <c r="E4783" i="19"/>
  <c r="E4782" i="19"/>
  <c r="E4781" i="19"/>
  <c r="E4780" i="19"/>
  <c r="E4779" i="19"/>
  <c r="E4778" i="19"/>
  <c r="E4777" i="19"/>
  <c r="E4776" i="19"/>
  <c r="E4775" i="19"/>
  <c r="E4774" i="19"/>
  <c r="E4773" i="19"/>
  <c r="E4772" i="19"/>
  <c r="E4771" i="19"/>
  <c r="E4770" i="19"/>
  <c r="E4769" i="19"/>
  <c r="E4768" i="19"/>
  <c r="E4767" i="19"/>
  <c r="E4766" i="19"/>
  <c r="E4765" i="19"/>
  <c r="E4764" i="19"/>
  <c r="E4763" i="19"/>
  <c r="E4762" i="19"/>
  <c r="E4761" i="19"/>
  <c r="E4760" i="19"/>
  <c r="E4759" i="19"/>
  <c r="E4758" i="19"/>
  <c r="E4757" i="19"/>
  <c r="E4756" i="19"/>
  <c r="E4755" i="19"/>
  <c r="E4754" i="19"/>
  <c r="E4753" i="19"/>
  <c r="E4752" i="19"/>
  <c r="E4751" i="19"/>
  <c r="E4750" i="19"/>
  <c r="E4749" i="19"/>
  <c r="E4748" i="19"/>
  <c r="E4747" i="19"/>
  <c r="E4746" i="19"/>
  <c r="E4745" i="19"/>
  <c r="E4744" i="19"/>
  <c r="E4743" i="19"/>
  <c r="E4742" i="19"/>
  <c r="E4741" i="19"/>
  <c r="E4740" i="19"/>
  <c r="E4739" i="19"/>
  <c r="E4738" i="19"/>
  <c r="E4737" i="19"/>
  <c r="E4736" i="19"/>
  <c r="E4735" i="19"/>
  <c r="E4734" i="19"/>
  <c r="E4733" i="19"/>
  <c r="E4732" i="19"/>
  <c r="E4731" i="19"/>
  <c r="E4730" i="19"/>
  <c r="E4729" i="19"/>
  <c r="E4728" i="19"/>
  <c r="E4727" i="19"/>
  <c r="E4726" i="19"/>
  <c r="E4725" i="19"/>
  <c r="E4724" i="19"/>
  <c r="E4723" i="19"/>
  <c r="E4722" i="19"/>
  <c r="E4721" i="19"/>
  <c r="E4720" i="19"/>
  <c r="E4719" i="19"/>
  <c r="E4718" i="19"/>
  <c r="E4717" i="19"/>
  <c r="E4716" i="19"/>
  <c r="E4715" i="19"/>
  <c r="E4714" i="19"/>
  <c r="E4713" i="19"/>
  <c r="E4712" i="19"/>
  <c r="E4711" i="19"/>
  <c r="E4710" i="19"/>
  <c r="E4709" i="19"/>
  <c r="E4708" i="19"/>
  <c r="E4707" i="19"/>
  <c r="E4706" i="19"/>
  <c r="E4705" i="19"/>
  <c r="E4704" i="19"/>
  <c r="E4703" i="19"/>
  <c r="E4702" i="19"/>
  <c r="E4701" i="19"/>
  <c r="E4700" i="19"/>
  <c r="E4699" i="19"/>
  <c r="E4698" i="19"/>
  <c r="E4697" i="19"/>
  <c r="E4696" i="19"/>
  <c r="E4695" i="19"/>
  <c r="E4694" i="19"/>
  <c r="E4693" i="19"/>
  <c r="E4692" i="19"/>
  <c r="E4691" i="19"/>
  <c r="E4690" i="19"/>
  <c r="E4689" i="19"/>
  <c r="E4688" i="19"/>
  <c r="E4687" i="19"/>
  <c r="E4686" i="19"/>
  <c r="E4685" i="19"/>
  <c r="E4684" i="19"/>
  <c r="E4683" i="19"/>
  <c r="E4682" i="19"/>
  <c r="E4681" i="19"/>
  <c r="E4680" i="19"/>
  <c r="E4679" i="19"/>
  <c r="E4678" i="19"/>
  <c r="E4677" i="19"/>
  <c r="E4676" i="19"/>
  <c r="E4675" i="19"/>
  <c r="E4674" i="19"/>
  <c r="E4673" i="19"/>
  <c r="E4672" i="19"/>
  <c r="E4671" i="19"/>
  <c r="E4670" i="19"/>
  <c r="E4669" i="19"/>
  <c r="E4668" i="19"/>
  <c r="E4667" i="19"/>
  <c r="E4666" i="19"/>
  <c r="E4665" i="19"/>
  <c r="E4664" i="19"/>
  <c r="E4663" i="19"/>
  <c r="E4662" i="19"/>
  <c r="E4661" i="19"/>
  <c r="E4660" i="19"/>
  <c r="E4659" i="19"/>
  <c r="E4658" i="19"/>
  <c r="E4657" i="19"/>
  <c r="E4656" i="19"/>
  <c r="E4655" i="19"/>
  <c r="E4654" i="19"/>
  <c r="E4653" i="19"/>
  <c r="E4652" i="19"/>
  <c r="E4651" i="19"/>
  <c r="E4650" i="19"/>
  <c r="E4649" i="19"/>
  <c r="E4648" i="19"/>
  <c r="E4647" i="19"/>
  <c r="E4646" i="19"/>
  <c r="E4645" i="19"/>
  <c r="E4644" i="19"/>
  <c r="E4643" i="19"/>
  <c r="E4642" i="19"/>
  <c r="E4641" i="19"/>
  <c r="E4640" i="19"/>
  <c r="E4639" i="19"/>
  <c r="E4638" i="19"/>
  <c r="E4637" i="19"/>
  <c r="E4636" i="19"/>
  <c r="E4635" i="19"/>
  <c r="E4634" i="19"/>
  <c r="E4633" i="19"/>
  <c r="E4632" i="19"/>
  <c r="E4631" i="19"/>
  <c r="E4630" i="19"/>
  <c r="E4629" i="19"/>
  <c r="E4628" i="19"/>
  <c r="E4627" i="19"/>
  <c r="E4626" i="19"/>
  <c r="E4625" i="19"/>
  <c r="E4624" i="19"/>
  <c r="E4623" i="19"/>
  <c r="E4622" i="19"/>
  <c r="E4621" i="19"/>
  <c r="E4620" i="19"/>
  <c r="E4619" i="19"/>
  <c r="E4618" i="19"/>
  <c r="E4617" i="19"/>
  <c r="E4616" i="19"/>
  <c r="E4615" i="19"/>
  <c r="E4614" i="19"/>
  <c r="E4613" i="19"/>
  <c r="E4612" i="19"/>
  <c r="E4611" i="19"/>
  <c r="E4610" i="19"/>
  <c r="E4609" i="19"/>
  <c r="E4608" i="19"/>
  <c r="E4607" i="19"/>
  <c r="E4606" i="19"/>
  <c r="E4605" i="19"/>
  <c r="E4604" i="19"/>
  <c r="E4603" i="19"/>
  <c r="E4602" i="19"/>
  <c r="E4601" i="19"/>
  <c r="E4600" i="19"/>
  <c r="E4599" i="19"/>
  <c r="E4598" i="19"/>
  <c r="E4597" i="19"/>
  <c r="E4596" i="19"/>
  <c r="E4595" i="19"/>
  <c r="E4594" i="19"/>
  <c r="E4593" i="19"/>
  <c r="E4592" i="19"/>
  <c r="E4591" i="19"/>
  <c r="E4590" i="19"/>
  <c r="E4589" i="19"/>
  <c r="E4588" i="19"/>
  <c r="E4587" i="19"/>
  <c r="E4586" i="19"/>
  <c r="E4585" i="19"/>
  <c r="E4584" i="19"/>
  <c r="E4583" i="19"/>
  <c r="E4582" i="19"/>
  <c r="E4581" i="19"/>
  <c r="E4580" i="19"/>
  <c r="E4579" i="19"/>
  <c r="E4578" i="19"/>
  <c r="E4577" i="19"/>
  <c r="E4576" i="19"/>
  <c r="E4575" i="19"/>
  <c r="E4574" i="19"/>
  <c r="E4573" i="19"/>
  <c r="E4572" i="19"/>
  <c r="E4571" i="19"/>
  <c r="E4570" i="19"/>
  <c r="E4569" i="19"/>
  <c r="E4568" i="19"/>
  <c r="E4567" i="19"/>
  <c r="E4566" i="19"/>
  <c r="E4565" i="19"/>
  <c r="E4564" i="19"/>
  <c r="E4563" i="19"/>
  <c r="E4562" i="19"/>
  <c r="E4561" i="19"/>
  <c r="E4560" i="19"/>
  <c r="E4559" i="19"/>
  <c r="E4558" i="19"/>
  <c r="E4557" i="19"/>
  <c r="E4556" i="19"/>
  <c r="E4555" i="19"/>
  <c r="E4554" i="19"/>
  <c r="E4553" i="19"/>
  <c r="E4552" i="19"/>
  <c r="E4551" i="19"/>
  <c r="E4550" i="19"/>
  <c r="E4549" i="19"/>
  <c r="E4548" i="19"/>
  <c r="E4547" i="19"/>
  <c r="E4546" i="19"/>
  <c r="E4545" i="19"/>
  <c r="E4544" i="19"/>
  <c r="E4543" i="19"/>
  <c r="E4542" i="19"/>
  <c r="E4541" i="19"/>
  <c r="E4540" i="19"/>
  <c r="E4539" i="19"/>
  <c r="E4538" i="19"/>
  <c r="E4537" i="19"/>
  <c r="E4536" i="19"/>
  <c r="E4535" i="19"/>
  <c r="E4534" i="19"/>
  <c r="E4533" i="19"/>
  <c r="E4532" i="19"/>
  <c r="E4531" i="19"/>
  <c r="E4530" i="19"/>
  <c r="E4529" i="19"/>
  <c r="E4528" i="19"/>
  <c r="E4527" i="19"/>
  <c r="E4526" i="19"/>
  <c r="E4525" i="19"/>
  <c r="E4524" i="19"/>
  <c r="E4523" i="19"/>
  <c r="E4522" i="19"/>
  <c r="E4521" i="19"/>
  <c r="E4520" i="19"/>
  <c r="E4519" i="19"/>
  <c r="E4518" i="19"/>
  <c r="E4517" i="19"/>
  <c r="E4516" i="19"/>
  <c r="E4515" i="19"/>
  <c r="E4514" i="19"/>
  <c r="E4513" i="19"/>
  <c r="E4512" i="19"/>
  <c r="E4511" i="19"/>
  <c r="E4510" i="19"/>
  <c r="E4509" i="19"/>
  <c r="E4508" i="19"/>
  <c r="E4507" i="19"/>
  <c r="E4506" i="19"/>
  <c r="E4505" i="19"/>
  <c r="E4504" i="19"/>
  <c r="E4503" i="19"/>
  <c r="E4502" i="19"/>
  <c r="E4501" i="19"/>
  <c r="E4500" i="19"/>
  <c r="E4499" i="19"/>
  <c r="E4498" i="19"/>
  <c r="E4497" i="19"/>
  <c r="E4496" i="19"/>
  <c r="E4495" i="19"/>
  <c r="E4494" i="19"/>
  <c r="E4493" i="19"/>
  <c r="E4492" i="19"/>
  <c r="E4491" i="19"/>
  <c r="E4490" i="19"/>
  <c r="E4489" i="19"/>
  <c r="E4488" i="19"/>
  <c r="E4487" i="19"/>
  <c r="E4486" i="19"/>
  <c r="E4485" i="19"/>
  <c r="E4484" i="19"/>
  <c r="E4483" i="19"/>
  <c r="E4482" i="19"/>
  <c r="E4481" i="19"/>
  <c r="E4480" i="19"/>
  <c r="E4479" i="19"/>
  <c r="E4478" i="19"/>
  <c r="E4477" i="19"/>
  <c r="E4476" i="19"/>
  <c r="E4475" i="19"/>
  <c r="E4474" i="19"/>
  <c r="E4473" i="19"/>
  <c r="E4472" i="19"/>
  <c r="E4471" i="19"/>
  <c r="E4470" i="19"/>
  <c r="E4469" i="19"/>
  <c r="E4468" i="19"/>
  <c r="E4467" i="19"/>
  <c r="E4466" i="19"/>
  <c r="E4465" i="19"/>
  <c r="E4464" i="19"/>
  <c r="E4463" i="19"/>
  <c r="E4462" i="19"/>
  <c r="E4461" i="19"/>
  <c r="E4460" i="19"/>
  <c r="E4459" i="19"/>
  <c r="E4458" i="19"/>
  <c r="E4457" i="19"/>
  <c r="E4456" i="19"/>
  <c r="E4455" i="19"/>
  <c r="E4454" i="19"/>
  <c r="E4453" i="19"/>
  <c r="E4452" i="19"/>
  <c r="E4451" i="19"/>
  <c r="E4450" i="19"/>
  <c r="E4449" i="19"/>
  <c r="E4448" i="19"/>
  <c r="E4447" i="19"/>
  <c r="E4446" i="19"/>
  <c r="E4445" i="19"/>
  <c r="E4444" i="19"/>
  <c r="E4443" i="19"/>
  <c r="E4442" i="19"/>
  <c r="E4441" i="19"/>
  <c r="E4440" i="19"/>
  <c r="E4439" i="19"/>
  <c r="E4438" i="19"/>
  <c r="E4437" i="19"/>
  <c r="E4436" i="19"/>
  <c r="E4435" i="19"/>
  <c r="E4434" i="19"/>
  <c r="E4433" i="19"/>
  <c r="E4432" i="19"/>
  <c r="E4431" i="19"/>
  <c r="E4430" i="19"/>
  <c r="E4429" i="19"/>
  <c r="E4428" i="19"/>
  <c r="E4427" i="19"/>
  <c r="E4426" i="19"/>
  <c r="E4425" i="19"/>
  <c r="E4424" i="19"/>
  <c r="E4423" i="19"/>
  <c r="E4422" i="19"/>
  <c r="E4421" i="19"/>
  <c r="E4420" i="19"/>
  <c r="E4419" i="19"/>
  <c r="E4418" i="19"/>
  <c r="E4417" i="19"/>
  <c r="E4416" i="19"/>
  <c r="E4415" i="19"/>
  <c r="E4414" i="19"/>
  <c r="E4413" i="19"/>
  <c r="E4412" i="19"/>
  <c r="E4411" i="19"/>
  <c r="E4410" i="19"/>
  <c r="E4409" i="19"/>
  <c r="E4408" i="19"/>
  <c r="E4407" i="19"/>
  <c r="E4406" i="19"/>
  <c r="E4405" i="19"/>
  <c r="E4404" i="19"/>
  <c r="E4403" i="19"/>
  <c r="E4402" i="19"/>
  <c r="E4401" i="19"/>
  <c r="E4400" i="19"/>
  <c r="E4399" i="19"/>
  <c r="E4398" i="19"/>
  <c r="E4397" i="19"/>
  <c r="E4396" i="19"/>
  <c r="E4395" i="19"/>
  <c r="E4394" i="19"/>
  <c r="E4393" i="19"/>
  <c r="E4392" i="19"/>
  <c r="E4391" i="19"/>
  <c r="E4390" i="19"/>
  <c r="E4389" i="19"/>
  <c r="E4388" i="19"/>
  <c r="E4387" i="19"/>
  <c r="E4386" i="19"/>
  <c r="E4385" i="19"/>
  <c r="E4384" i="19"/>
  <c r="E4383" i="19"/>
  <c r="E4382" i="19"/>
  <c r="E4381" i="19"/>
  <c r="E4380" i="19"/>
  <c r="E4379" i="19"/>
  <c r="E4378" i="19"/>
  <c r="E4377" i="19"/>
  <c r="E4376" i="19"/>
  <c r="E4375" i="19"/>
  <c r="E4374" i="19"/>
  <c r="E4373" i="19"/>
  <c r="E4372" i="19"/>
  <c r="E4371" i="19"/>
  <c r="E4370" i="19"/>
  <c r="E4369" i="19"/>
  <c r="E4368" i="19"/>
  <c r="E4367" i="19"/>
  <c r="E4366" i="19"/>
  <c r="E4365" i="19"/>
  <c r="E4364" i="19"/>
  <c r="E4363" i="19"/>
  <c r="E4362" i="19"/>
  <c r="E4361" i="19"/>
  <c r="E4360" i="19"/>
  <c r="E4359" i="19"/>
  <c r="E4358" i="19"/>
  <c r="E4357" i="19"/>
  <c r="E4356" i="19"/>
  <c r="E4355" i="19"/>
  <c r="E4354" i="19"/>
  <c r="E4353" i="19"/>
  <c r="E4352" i="19"/>
  <c r="E4351" i="19"/>
  <c r="E4350" i="19"/>
  <c r="E4349" i="19"/>
  <c r="E4348" i="19"/>
  <c r="E4347" i="19"/>
  <c r="E4346" i="19"/>
  <c r="E4345" i="19"/>
  <c r="E4344" i="19"/>
  <c r="E4343" i="19"/>
  <c r="E4342" i="19"/>
  <c r="E4341" i="19"/>
  <c r="E4340" i="19"/>
  <c r="E4339" i="19"/>
  <c r="E4338" i="19"/>
  <c r="E4337" i="19"/>
  <c r="E4336" i="19"/>
  <c r="E4335" i="19"/>
  <c r="E4334" i="19"/>
  <c r="E4333" i="19"/>
  <c r="E4332" i="19"/>
  <c r="E4331" i="19"/>
  <c r="E4330" i="19"/>
  <c r="E4329" i="19"/>
  <c r="E4328" i="19"/>
  <c r="E4327" i="19"/>
  <c r="E4326" i="19"/>
  <c r="E4325" i="19"/>
  <c r="E4324" i="19"/>
  <c r="E4323" i="19"/>
  <c r="E4322" i="19"/>
  <c r="E4321" i="19"/>
  <c r="E4320" i="19"/>
  <c r="E4319" i="19"/>
  <c r="E4318" i="19"/>
  <c r="E4317" i="19"/>
  <c r="E4316" i="19"/>
  <c r="E4315" i="19"/>
  <c r="E4314" i="19"/>
  <c r="E4313" i="19"/>
  <c r="E4312" i="19"/>
  <c r="E4311" i="19"/>
  <c r="E4310" i="19"/>
  <c r="E4309" i="19"/>
  <c r="E4308" i="19"/>
  <c r="E4307" i="19"/>
  <c r="E4306" i="19"/>
  <c r="E4305" i="19"/>
  <c r="E4304" i="19"/>
  <c r="E4303" i="19"/>
  <c r="E4302" i="19"/>
  <c r="E4301" i="19"/>
  <c r="E4300" i="19"/>
  <c r="E4299" i="19"/>
  <c r="E4298" i="19"/>
  <c r="E4297" i="19"/>
  <c r="E4296" i="19"/>
  <c r="E4295" i="19"/>
  <c r="E4294" i="19"/>
  <c r="E4293" i="19"/>
  <c r="E4292" i="19"/>
  <c r="E4291" i="19"/>
  <c r="E4290" i="19"/>
  <c r="E4289" i="19"/>
  <c r="E4288" i="19"/>
  <c r="E4287" i="19"/>
  <c r="E4286" i="19"/>
  <c r="E4285" i="19"/>
  <c r="E4284" i="19"/>
  <c r="E4283" i="19"/>
  <c r="E4282" i="19"/>
  <c r="E4281" i="19"/>
  <c r="E4280" i="19"/>
  <c r="E4279" i="19"/>
  <c r="E4278" i="19"/>
  <c r="E4277" i="19"/>
  <c r="E4276" i="19"/>
  <c r="E4275" i="19"/>
  <c r="E4274" i="19"/>
  <c r="E4273" i="19"/>
  <c r="E4272" i="19"/>
  <c r="E4271" i="19"/>
  <c r="E4270" i="19"/>
  <c r="E4269" i="19"/>
  <c r="E4268" i="19"/>
  <c r="E4267" i="19"/>
  <c r="E4266" i="19"/>
  <c r="E4265" i="19"/>
  <c r="E4264" i="19"/>
  <c r="E4263" i="19"/>
  <c r="E4262" i="19"/>
  <c r="E4261" i="19"/>
  <c r="E4260" i="19"/>
  <c r="E4259" i="19"/>
  <c r="E4258" i="19"/>
  <c r="E4257" i="19"/>
  <c r="E4256" i="19"/>
  <c r="E4255" i="19"/>
  <c r="E4254" i="19"/>
  <c r="E4253" i="19"/>
  <c r="E4252" i="19"/>
  <c r="E4251" i="19"/>
  <c r="E4250" i="19"/>
  <c r="E4249" i="19"/>
  <c r="E4248" i="19"/>
  <c r="E4247" i="19"/>
  <c r="E4246" i="19"/>
  <c r="E4245" i="19"/>
  <c r="E4244" i="19"/>
  <c r="E4243" i="19"/>
  <c r="E4242" i="19"/>
  <c r="E4241" i="19"/>
  <c r="E4240" i="19"/>
  <c r="E4239" i="19"/>
  <c r="E4238" i="19"/>
  <c r="E4237" i="19"/>
  <c r="E4236" i="19"/>
  <c r="E4235" i="19"/>
  <c r="E4234" i="19"/>
  <c r="E4233" i="19"/>
  <c r="E4232" i="19"/>
  <c r="E4231" i="19"/>
  <c r="E4230" i="19"/>
  <c r="E4229" i="19"/>
  <c r="E4228" i="19"/>
  <c r="E4227" i="19"/>
  <c r="E4226" i="19"/>
  <c r="E4225" i="19"/>
  <c r="E4224" i="19"/>
  <c r="E4223" i="19"/>
  <c r="E4222" i="19"/>
  <c r="E4221" i="19"/>
  <c r="E4220" i="19"/>
  <c r="E4219" i="19"/>
  <c r="E4218" i="19"/>
  <c r="E4217" i="19"/>
  <c r="E4216" i="19"/>
  <c r="E4215" i="19"/>
  <c r="E4214" i="19"/>
  <c r="E4213" i="19"/>
  <c r="E4212" i="19"/>
  <c r="E4211" i="19"/>
  <c r="E4210" i="19"/>
  <c r="E4209" i="19"/>
  <c r="E4208" i="19"/>
  <c r="E4207" i="19"/>
  <c r="E4206" i="19"/>
  <c r="E4205" i="19"/>
  <c r="E4204" i="19"/>
  <c r="E4203" i="19"/>
  <c r="E4202" i="19"/>
  <c r="E4201" i="19"/>
  <c r="E4200" i="19"/>
  <c r="E4199" i="19"/>
  <c r="E4198" i="19"/>
  <c r="E4197" i="19"/>
  <c r="E4196" i="19"/>
  <c r="E4195" i="19"/>
  <c r="E4194" i="19"/>
  <c r="E4193" i="19"/>
  <c r="E4192" i="19"/>
  <c r="E4191" i="19"/>
  <c r="E4190" i="19"/>
  <c r="E4189" i="19"/>
  <c r="E4188" i="19"/>
  <c r="E4187" i="19"/>
  <c r="E4186" i="19"/>
  <c r="E4185" i="19"/>
  <c r="E4184" i="19"/>
  <c r="E4183" i="19"/>
  <c r="E4182" i="19"/>
  <c r="E4181" i="19"/>
  <c r="E4180" i="19"/>
  <c r="E4179" i="19"/>
  <c r="E4178" i="19"/>
  <c r="E4177" i="19"/>
  <c r="E4176" i="19"/>
  <c r="E4175" i="19"/>
  <c r="E4174" i="19"/>
  <c r="E4173" i="19"/>
  <c r="E4172" i="19"/>
  <c r="E4171" i="19"/>
  <c r="E4170" i="19"/>
  <c r="E4169" i="19"/>
  <c r="E4168" i="19"/>
  <c r="E4167" i="19"/>
  <c r="E4166" i="19"/>
  <c r="E4165" i="19"/>
  <c r="E4164" i="19"/>
  <c r="E4163" i="19"/>
  <c r="E4162" i="19"/>
  <c r="E4161" i="19"/>
  <c r="E4160" i="19"/>
  <c r="E4159" i="19"/>
  <c r="E4158" i="19"/>
  <c r="E4157" i="19"/>
  <c r="E4156" i="19"/>
  <c r="E4155" i="19"/>
  <c r="E4154" i="19"/>
  <c r="E4153" i="19"/>
  <c r="E4152" i="19"/>
  <c r="E4151" i="19"/>
  <c r="E4150" i="19"/>
  <c r="E4149" i="19"/>
  <c r="E4148" i="19"/>
  <c r="E4147" i="19"/>
  <c r="E4146" i="19"/>
  <c r="E4145" i="19"/>
  <c r="E4144" i="19"/>
  <c r="E4143" i="19"/>
  <c r="E4142" i="19"/>
  <c r="E4141" i="19"/>
  <c r="E4140" i="19"/>
  <c r="E4139" i="19"/>
  <c r="E4138" i="19"/>
  <c r="E4137" i="19"/>
  <c r="E4136" i="19"/>
  <c r="E4135" i="19"/>
  <c r="E4134" i="19"/>
  <c r="E4133" i="19"/>
  <c r="E4132" i="19"/>
  <c r="E4131" i="19"/>
  <c r="E4130" i="19"/>
  <c r="E4129" i="19"/>
  <c r="E4128" i="19"/>
  <c r="E4127" i="19"/>
  <c r="E4126" i="19"/>
  <c r="E4125" i="19"/>
  <c r="E4124" i="19"/>
  <c r="E4123" i="19"/>
  <c r="E4122" i="19"/>
  <c r="E4121" i="19"/>
  <c r="E4120" i="19"/>
  <c r="E4119" i="19"/>
  <c r="E4118" i="19"/>
  <c r="E4117" i="19"/>
  <c r="E4116" i="19"/>
  <c r="E4115" i="19"/>
  <c r="E4114" i="19"/>
  <c r="E4113" i="19"/>
  <c r="E4112" i="19"/>
  <c r="E4111" i="19"/>
  <c r="E4110" i="19"/>
  <c r="E4109" i="19"/>
  <c r="E4108" i="19"/>
  <c r="E4107" i="19"/>
  <c r="E4106" i="19"/>
  <c r="E4105" i="19"/>
  <c r="E4104" i="19"/>
  <c r="E4103" i="19"/>
  <c r="E4102" i="19"/>
  <c r="E4101" i="19"/>
  <c r="E4100" i="19"/>
  <c r="E4099" i="19"/>
  <c r="E4098" i="19"/>
  <c r="E4097" i="19"/>
  <c r="E4096" i="19"/>
  <c r="E4095" i="19"/>
  <c r="E4094" i="19"/>
  <c r="E4093" i="19"/>
  <c r="E4092" i="19"/>
  <c r="E4091" i="19"/>
  <c r="E4090" i="19"/>
  <c r="E4089" i="19"/>
  <c r="E4088" i="19"/>
  <c r="E4087" i="19"/>
  <c r="E4086" i="19"/>
  <c r="E4085" i="19"/>
  <c r="E4084" i="19"/>
  <c r="E4083" i="19"/>
  <c r="E4082" i="19"/>
  <c r="E4081" i="19"/>
  <c r="E4080" i="19"/>
  <c r="E4079" i="19"/>
  <c r="E4078" i="19"/>
  <c r="E4077" i="19"/>
  <c r="E4076" i="19"/>
  <c r="E4075" i="19"/>
  <c r="E4074" i="19"/>
  <c r="E4073" i="19"/>
  <c r="E4072" i="19"/>
  <c r="E4071" i="19"/>
  <c r="E4070" i="19"/>
  <c r="E4069" i="19"/>
  <c r="E4068" i="19"/>
  <c r="E4067" i="19"/>
  <c r="E4066" i="19"/>
  <c r="E4065" i="19"/>
  <c r="E4064" i="19"/>
  <c r="E4063" i="19"/>
  <c r="E4062" i="19"/>
  <c r="E4061" i="19"/>
  <c r="E4060" i="19"/>
  <c r="E4059" i="19"/>
  <c r="E4058" i="19"/>
  <c r="E4057" i="19"/>
  <c r="E4056" i="19"/>
  <c r="E4055" i="19"/>
  <c r="E4054" i="19"/>
  <c r="E4053" i="19"/>
  <c r="E4052" i="19"/>
  <c r="E4051" i="19"/>
  <c r="E4050" i="19"/>
  <c r="E4049" i="19"/>
  <c r="E4048" i="19"/>
  <c r="E4047" i="19"/>
  <c r="E4046" i="19"/>
  <c r="E4045" i="19"/>
  <c r="E4044" i="19"/>
  <c r="E4043" i="19"/>
  <c r="E4042" i="19"/>
  <c r="E4041" i="19"/>
  <c r="E4040" i="19"/>
  <c r="E4039" i="19"/>
  <c r="E4038" i="19"/>
  <c r="E4037" i="19"/>
  <c r="E4036" i="19"/>
  <c r="E4035" i="19"/>
  <c r="E4034" i="19"/>
  <c r="E4033" i="19"/>
  <c r="E4032" i="19"/>
  <c r="E4031" i="19"/>
  <c r="E4030" i="19"/>
  <c r="E4029" i="19"/>
  <c r="E4028" i="19"/>
  <c r="E4027" i="19"/>
  <c r="E4026" i="19"/>
  <c r="E4025" i="19"/>
  <c r="E4024" i="19"/>
  <c r="E4023" i="19"/>
  <c r="E4022" i="19"/>
  <c r="E4021" i="19"/>
  <c r="E4020" i="19"/>
  <c r="E4019" i="19"/>
  <c r="E4018" i="19"/>
  <c r="E4017" i="19"/>
  <c r="E4016" i="19"/>
  <c r="E4015" i="19"/>
  <c r="E4014" i="19"/>
  <c r="E4013" i="19"/>
  <c r="E4012" i="19"/>
  <c r="E4011" i="19"/>
  <c r="E4010" i="19"/>
  <c r="E4009" i="19"/>
  <c r="E4008" i="19"/>
  <c r="E4007" i="19"/>
  <c r="E4006" i="19"/>
  <c r="E4005" i="19"/>
  <c r="E4004" i="19"/>
  <c r="E4003" i="19"/>
  <c r="E4002" i="19"/>
  <c r="E4001" i="19"/>
  <c r="E4000" i="19"/>
  <c r="E3999" i="19"/>
  <c r="E3998" i="19"/>
  <c r="E3997" i="19"/>
  <c r="E3996" i="19"/>
  <c r="E3995" i="19"/>
  <c r="E3994" i="19"/>
  <c r="E3993" i="19"/>
  <c r="E3992" i="19"/>
  <c r="E3991" i="19"/>
  <c r="E3990" i="19"/>
  <c r="E3989" i="19"/>
  <c r="E3988" i="19"/>
  <c r="E3987" i="19"/>
  <c r="E3986" i="19"/>
  <c r="E3985" i="19"/>
  <c r="E3984" i="19"/>
  <c r="E3983" i="19"/>
  <c r="E3982" i="19"/>
  <c r="E3981" i="19"/>
  <c r="E3980" i="19"/>
  <c r="E3979" i="19"/>
  <c r="E3978" i="19"/>
  <c r="E3977" i="19"/>
  <c r="E3976" i="19"/>
  <c r="E3975" i="19"/>
  <c r="E3974" i="19"/>
  <c r="E3973" i="19"/>
  <c r="E3972" i="19"/>
  <c r="E3971" i="19"/>
  <c r="E3970" i="19"/>
  <c r="E3969" i="19"/>
  <c r="E3968" i="19"/>
  <c r="E3967" i="19"/>
  <c r="E3966" i="19"/>
  <c r="E3965" i="19"/>
  <c r="E3964" i="19"/>
  <c r="E3963" i="19"/>
  <c r="E3962" i="19"/>
  <c r="E3961" i="19"/>
  <c r="E3960" i="19"/>
  <c r="E3959" i="19"/>
  <c r="E3958" i="19"/>
  <c r="E3957" i="19"/>
  <c r="E3956" i="19"/>
  <c r="E3955" i="19"/>
  <c r="E3954" i="19"/>
  <c r="E3953" i="19"/>
  <c r="E3952" i="19"/>
  <c r="E3951" i="19"/>
  <c r="E3950" i="19"/>
  <c r="E3949" i="19"/>
  <c r="E3948" i="19"/>
  <c r="E3947" i="19"/>
  <c r="E3946" i="19"/>
  <c r="E3945" i="19"/>
  <c r="E3944" i="19"/>
  <c r="E3943" i="19"/>
  <c r="E3942" i="19"/>
  <c r="E3941" i="19"/>
  <c r="E3940" i="19"/>
  <c r="E3939" i="19"/>
  <c r="E3938" i="19"/>
  <c r="E3937" i="19"/>
  <c r="E3936" i="19"/>
  <c r="E3935" i="19"/>
  <c r="E3934" i="19"/>
  <c r="E3933" i="19"/>
  <c r="E3932" i="19"/>
  <c r="E3931" i="19"/>
  <c r="E3930" i="19"/>
  <c r="E3929" i="19"/>
  <c r="E3928" i="19"/>
  <c r="E3927" i="19"/>
  <c r="E3926" i="19"/>
  <c r="E3925" i="19"/>
  <c r="E3924" i="19"/>
  <c r="E3923" i="19"/>
  <c r="E3922" i="19"/>
  <c r="E3921" i="19"/>
  <c r="E3920" i="19"/>
  <c r="E3919" i="19"/>
  <c r="E3918" i="19"/>
  <c r="E3917" i="19"/>
  <c r="E3916" i="19"/>
  <c r="E3915" i="19"/>
  <c r="E3914" i="19"/>
  <c r="E3913" i="19"/>
  <c r="E3912" i="19"/>
  <c r="E3911" i="19"/>
  <c r="E3910" i="19"/>
  <c r="E3909" i="19"/>
  <c r="E3908" i="19"/>
  <c r="E3907" i="19"/>
  <c r="E3906" i="19"/>
  <c r="E3905" i="19"/>
  <c r="E3904" i="19"/>
  <c r="E3903" i="19"/>
  <c r="E3902" i="19"/>
  <c r="E3901" i="19"/>
  <c r="E3900" i="19"/>
  <c r="E3899" i="19"/>
  <c r="E3898" i="19"/>
  <c r="E3897" i="19"/>
  <c r="E3896" i="19"/>
  <c r="E3895" i="19"/>
  <c r="E3894" i="19"/>
  <c r="E3893" i="19"/>
  <c r="E3892" i="19"/>
  <c r="E3891" i="19"/>
  <c r="E3890" i="19"/>
  <c r="E3889" i="19"/>
  <c r="E3888" i="19"/>
  <c r="E3887" i="19"/>
  <c r="E3886" i="19"/>
  <c r="E3885" i="19"/>
  <c r="E3884" i="19"/>
  <c r="E3883" i="19"/>
  <c r="E3882" i="19"/>
  <c r="E3881" i="19"/>
  <c r="E3880" i="19"/>
  <c r="E3879" i="19"/>
  <c r="E3878" i="19"/>
  <c r="E3877" i="19"/>
  <c r="E3876" i="19"/>
  <c r="E3875" i="19"/>
  <c r="E3874" i="19"/>
  <c r="E3873" i="19"/>
  <c r="E3872" i="19"/>
  <c r="E3871" i="19"/>
  <c r="E3870" i="19"/>
  <c r="E3869" i="19"/>
  <c r="E3868" i="19"/>
  <c r="E3867" i="19"/>
  <c r="E3866" i="19"/>
  <c r="E3865" i="19"/>
  <c r="E3864" i="19"/>
  <c r="E3863" i="19"/>
  <c r="E3862" i="19"/>
  <c r="E3861" i="19"/>
  <c r="E3860" i="19"/>
  <c r="E3859" i="19"/>
  <c r="E3858" i="19"/>
  <c r="E3857" i="19"/>
  <c r="E3856" i="19"/>
  <c r="E3855" i="19"/>
  <c r="E3854" i="19"/>
  <c r="E3853" i="19"/>
  <c r="E3852" i="19"/>
  <c r="E3851" i="19"/>
  <c r="E3850" i="19"/>
  <c r="E3849" i="19"/>
  <c r="E3848" i="19"/>
  <c r="E3847" i="19"/>
  <c r="E3846" i="19"/>
  <c r="E3845" i="19"/>
  <c r="E3844" i="19"/>
  <c r="E3843" i="19"/>
  <c r="E3842" i="19"/>
  <c r="E3841" i="19"/>
  <c r="E3840" i="19"/>
  <c r="E3839" i="19"/>
  <c r="E3838" i="19"/>
  <c r="E3837" i="19"/>
  <c r="E3836" i="19"/>
  <c r="E3835" i="19"/>
  <c r="E3834" i="19"/>
  <c r="E3833" i="19"/>
  <c r="E3832" i="19"/>
  <c r="E3831" i="19"/>
  <c r="E3830" i="19"/>
  <c r="E3829" i="19"/>
  <c r="E3828" i="19"/>
  <c r="E3827" i="19"/>
  <c r="E3826" i="19"/>
  <c r="E3825" i="19"/>
  <c r="E3824" i="19"/>
  <c r="E3823" i="19"/>
  <c r="E3822" i="19"/>
  <c r="E3821" i="19"/>
  <c r="E3820" i="19"/>
  <c r="E3819" i="19"/>
  <c r="E3818" i="19"/>
  <c r="E3817" i="19"/>
  <c r="E3816" i="19"/>
  <c r="E3815" i="19"/>
  <c r="E3814" i="19"/>
  <c r="E3813" i="19"/>
  <c r="E3812" i="19"/>
  <c r="E3811" i="19"/>
  <c r="E3810" i="19"/>
  <c r="E3809" i="19"/>
  <c r="E3808" i="19"/>
  <c r="E3807" i="19"/>
  <c r="E3806" i="19"/>
  <c r="E3805" i="19"/>
  <c r="E3804" i="19"/>
  <c r="E3803" i="19"/>
  <c r="E3802" i="19"/>
  <c r="E3801" i="19"/>
  <c r="E3800" i="19"/>
  <c r="E3799" i="19"/>
  <c r="E3798" i="19"/>
  <c r="E3797" i="19"/>
  <c r="E3796" i="19"/>
  <c r="E3795" i="19"/>
  <c r="E3794" i="19"/>
  <c r="E3793" i="19"/>
  <c r="E3792" i="19"/>
  <c r="E3791" i="19"/>
  <c r="E3790" i="19"/>
  <c r="E3789" i="19"/>
  <c r="E3788" i="19"/>
  <c r="E3787" i="19"/>
  <c r="E3786" i="19"/>
  <c r="E3785" i="19"/>
  <c r="E3784" i="19"/>
  <c r="E3783" i="19"/>
  <c r="E3782" i="19"/>
  <c r="E3781" i="19"/>
  <c r="E3780" i="19"/>
  <c r="E3779" i="19"/>
  <c r="E3778" i="19"/>
  <c r="E3777" i="19"/>
  <c r="E3776" i="19"/>
  <c r="E3775" i="19"/>
  <c r="E3774" i="19"/>
  <c r="E3773" i="19"/>
  <c r="E3772" i="19"/>
  <c r="E3771" i="19"/>
  <c r="E3770" i="19"/>
  <c r="E3769" i="19"/>
  <c r="E3768" i="19"/>
  <c r="E3767" i="19"/>
  <c r="E3766" i="19"/>
  <c r="E3765" i="19"/>
  <c r="E3764" i="19"/>
  <c r="E3763" i="19"/>
  <c r="E3762" i="19"/>
  <c r="E3761" i="19"/>
  <c r="E3760" i="19"/>
  <c r="E3759" i="19"/>
  <c r="E3758" i="19"/>
  <c r="E3757" i="19"/>
  <c r="E3756" i="19"/>
  <c r="E3755" i="19"/>
  <c r="E3754" i="19"/>
  <c r="E3753" i="19"/>
  <c r="E3752" i="19"/>
  <c r="E3751" i="19"/>
  <c r="E3750" i="19"/>
  <c r="E3749" i="19"/>
  <c r="E3748" i="19"/>
  <c r="E3747" i="19"/>
  <c r="E3746" i="19"/>
  <c r="E3745" i="19"/>
  <c r="E3744" i="19"/>
  <c r="E3743" i="19"/>
  <c r="E3742" i="19"/>
  <c r="E3741" i="19"/>
  <c r="E3740" i="19"/>
  <c r="E3739" i="19"/>
  <c r="E3738" i="19"/>
  <c r="E3737" i="19"/>
  <c r="E3736" i="19"/>
  <c r="E3735" i="19"/>
  <c r="E3734" i="19"/>
  <c r="E3733" i="19"/>
  <c r="E3732" i="19"/>
  <c r="E3731" i="19"/>
  <c r="E3730" i="19"/>
  <c r="E3729" i="19"/>
  <c r="E3728" i="19"/>
  <c r="E3727" i="19"/>
  <c r="E3726" i="19"/>
  <c r="E3725" i="19"/>
  <c r="E3724" i="19"/>
  <c r="E3723" i="19"/>
  <c r="E3722" i="19"/>
  <c r="E3721" i="19"/>
  <c r="E3720" i="19"/>
  <c r="E3719" i="19"/>
  <c r="E3718" i="19"/>
  <c r="E3717" i="19"/>
  <c r="E3716" i="19"/>
  <c r="E3715" i="19"/>
  <c r="E3714" i="19"/>
  <c r="E3713" i="19"/>
  <c r="E3712" i="19"/>
  <c r="E3711" i="19"/>
  <c r="E3710" i="19"/>
  <c r="E3709" i="19"/>
  <c r="E3708" i="19"/>
  <c r="E3707" i="19"/>
  <c r="E3706" i="19"/>
  <c r="E3705" i="19"/>
  <c r="E3704" i="19"/>
  <c r="E3703" i="19"/>
  <c r="E3702" i="19"/>
  <c r="E3701" i="19"/>
  <c r="E3700" i="19"/>
  <c r="E3699" i="19"/>
  <c r="E3698" i="19"/>
  <c r="E3697" i="19"/>
  <c r="E3696" i="19"/>
  <c r="E3695" i="19"/>
  <c r="E3694" i="19"/>
  <c r="E3693" i="19"/>
  <c r="E3692" i="19"/>
  <c r="E3691" i="19"/>
  <c r="E3690" i="19"/>
  <c r="E3689" i="19"/>
  <c r="E3688" i="19"/>
  <c r="E3687" i="19"/>
  <c r="E3686" i="19"/>
  <c r="E3685" i="19"/>
  <c r="E3684" i="19"/>
  <c r="E3683" i="19"/>
  <c r="E3682" i="19"/>
  <c r="E3681" i="19"/>
  <c r="E3680" i="19"/>
  <c r="E3679" i="19"/>
  <c r="E3678" i="19"/>
  <c r="E3677" i="19"/>
  <c r="E3676" i="19"/>
  <c r="E3675" i="19"/>
  <c r="E3674" i="19"/>
  <c r="E3673" i="19"/>
  <c r="E3672" i="19"/>
  <c r="E3671" i="19"/>
  <c r="E3670" i="19"/>
  <c r="E3669" i="19"/>
  <c r="E3668" i="19"/>
  <c r="E3667" i="19"/>
  <c r="E3666" i="19"/>
  <c r="E3665" i="19"/>
  <c r="E3664" i="19"/>
  <c r="E3663" i="19"/>
  <c r="E3662" i="19"/>
  <c r="E3661" i="19"/>
  <c r="E3660" i="19"/>
  <c r="E3659" i="19"/>
  <c r="E3658" i="19"/>
  <c r="E3657" i="19"/>
  <c r="E3656" i="19"/>
  <c r="E3655" i="19"/>
  <c r="E3654" i="19"/>
  <c r="E3653" i="19"/>
  <c r="E3652" i="19"/>
  <c r="E3651" i="19"/>
  <c r="E3650" i="19"/>
  <c r="E3649" i="19"/>
  <c r="E3648" i="19"/>
  <c r="E3647" i="19"/>
  <c r="E3646" i="19"/>
  <c r="E3645" i="19"/>
  <c r="E3644" i="19"/>
  <c r="E3643" i="19"/>
  <c r="E3642" i="19"/>
  <c r="E3641" i="19"/>
  <c r="E3640" i="19"/>
  <c r="E3639" i="19"/>
  <c r="E3638" i="19"/>
  <c r="E3637" i="19"/>
  <c r="E3636" i="19"/>
  <c r="E3635" i="19"/>
  <c r="E3634" i="19"/>
  <c r="E3633" i="19"/>
  <c r="E3632" i="19"/>
  <c r="E3631" i="19"/>
  <c r="E3630" i="19"/>
  <c r="E3629" i="19"/>
  <c r="E3628" i="19"/>
  <c r="E3627" i="19"/>
  <c r="E3626" i="19"/>
  <c r="E3625" i="19"/>
  <c r="E3624" i="19"/>
  <c r="E3623" i="19"/>
  <c r="E3622" i="19"/>
  <c r="E3621" i="19"/>
  <c r="E3620" i="19"/>
  <c r="E3619" i="19"/>
  <c r="E3618" i="19"/>
  <c r="E3617" i="19"/>
  <c r="E3616" i="19"/>
  <c r="E3615" i="19"/>
  <c r="E3614" i="19"/>
  <c r="E3613" i="19"/>
  <c r="E3612" i="19"/>
  <c r="E3611" i="19"/>
  <c r="E3610" i="19"/>
  <c r="E3609" i="19"/>
  <c r="E3608" i="19"/>
  <c r="E3607" i="19"/>
  <c r="E3606" i="19"/>
  <c r="E3605" i="19"/>
  <c r="E3604" i="19"/>
  <c r="E3603" i="19"/>
  <c r="E3602" i="19"/>
  <c r="E3601" i="19"/>
  <c r="E3600" i="19"/>
  <c r="E3599" i="19"/>
  <c r="E3598" i="19"/>
  <c r="E3597" i="19"/>
  <c r="E3596" i="19"/>
  <c r="E3595" i="19"/>
  <c r="E3594" i="19"/>
  <c r="E3593" i="19"/>
  <c r="E3592" i="19"/>
  <c r="E3591" i="19"/>
  <c r="E3590" i="19"/>
  <c r="E3589" i="19"/>
  <c r="E3588" i="19"/>
  <c r="E3587" i="19"/>
  <c r="E3586" i="19"/>
  <c r="E3585" i="19"/>
  <c r="E3584" i="19"/>
  <c r="E3583" i="19"/>
  <c r="E3582" i="19"/>
  <c r="E3581" i="19"/>
  <c r="E3580" i="19"/>
  <c r="E3579" i="19"/>
  <c r="E3578" i="19"/>
  <c r="E3577" i="19"/>
  <c r="E3576" i="19"/>
  <c r="E3575" i="19"/>
  <c r="E3574" i="19"/>
  <c r="E3573" i="19"/>
  <c r="E3572" i="19"/>
  <c r="E3571" i="19"/>
  <c r="E3570" i="19"/>
  <c r="E3569" i="19"/>
  <c r="E3568" i="19"/>
  <c r="E3567" i="19"/>
  <c r="E3566" i="19"/>
  <c r="E3565" i="19"/>
  <c r="E3564" i="19"/>
  <c r="E3563" i="19"/>
  <c r="E3562" i="19"/>
  <c r="E3561" i="19"/>
  <c r="E3560" i="19"/>
  <c r="E3559" i="19"/>
  <c r="E3558" i="19"/>
  <c r="E3557" i="19"/>
  <c r="E3556" i="19"/>
  <c r="E3555" i="19"/>
  <c r="E3554" i="19"/>
  <c r="E3553" i="19"/>
  <c r="E3552" i="19"/>
  <c r="E3551" i="19"/>
  <c r="E3550" i="19"/>
  <c r="E3549" i="19"/>
  <c r="E3548" i="19"/>
  <c r="E3547" i="19"/>
  <c r="E3546" i="19"/>
  <c r="E3545" i="19"/>
  <c r="E3544" i="19"/>
  <c r="E3543" i="19"/>
  <c r="E3542" i="19"/>
  <c r="E3541" i="19"/>
  <c r="E3540" i="19"/>
  <c r="E3539" i="19"/>
  <c r="E3538" i="19"/>
  <c r="E3537" i="19"/>
  <c r="E3536" i="19"/>
  <c r="E3535" i="19"/>
  <c r="E3534" i="19"/>
  <c r="E3533" i="19"/>
  <c r="E3532" i="19"/>
  <c r="E3531" i="19"/>
  <c r="E3530" i="19"/>
  <c r="E3529" i="19"/>
  <c r="E3528" i="19"/>
  <c r="E3527" i="19"/>
  <c r="E3526" i="19"/>
  <c r="E3525" i="19"/>
  <c r="E3524" i="19"/>
  <c r="E3523" i="19"/>
  <c r="E3522" i="19"/>
  <c r="E3521" i="19"/>
  <c r="E3520" i="19"/>
  <c r="E3519" i="19"/>
  <c r="E3518" i="19"/>
  <c r="E3517" i="19"/>
  <c r="E3516" i="19"/>
  <c r="E3515" i="19"/>
  <c r="E3514" i="19"/>
  <c r="E3513" i="19"/>
  <c r="E3512" i="19"/>
  <c r="E3511" i="19"/>
  <c r="E3510" i="19"/>
  <c r="E3509" i="19"/>
  <c r="E3508" i="19"/>
  <c r="E3507" i="19"/>
  <c r="E3506" i="19"/>
  <c r="E3505" i="19"/>
  <c r="E3504" i="19"/>
  <c r="E3503" i="19"/>
  <c r="E3502" i="19"/>
  <c r="E3501" i="19"/>
  <c r="E3500" i="19"/>
  <c r="E3499" i="19"/>
  <c r="E3498" i="19"/>
  <c r="E3497" i="19"/>
  <c r="E3496" i="19"/>
  <c r="E3495" i="19"/>
  <c r="E3494" i="19"/>
  <c r="E3493" i="19"/>
  <c r="E3492" i="19"/>
  <c r="E3491" i="19"/>
  <c r="E3490" i="19"/>
  <c r="E3489" i="19"/>
  <c r="E3488" i="19"/>
  <c r="E3487" i="19"/>
  <c r="E3486" i="19"/>
  <c r="E3485" i="19"/>
  <c r="E3484" i="19"/>
  <c r="E3483" i="19"/>
  <c r="E3482" i="19"/>
  <c r="E3481" i="19"/>
  <c r="E3480" i="19"/>
  <c r="E3479" i="19"/>
  <c r="E3478" i="19"/>
  <c r="E3477" i="19"/>
  <c r="E3476" i="19"/>
  <c r="E3475" i="19"/>
  <c r="E3474" i="19"/>
  <c r="E3473" i="19"/>
  <c r="E3472" i="19"/>
  <c r="E3471" i="19"/>
  <c r="E3470" i="19"/>
  <c r="E3469" i="19"/>
  <c r="E3468" i="19"/>
  <c r="E3467" i="19"/>
  <c r="E3466" i="19"/>
  <c r="E3465" i="19"/>
  <c r="E3464" i="19"/>
  <c r="E3463" i="19"/>
  <c r="E3462" i="19"/>
  <c r="E3461" i="19"/>
  <c r="E3460" i="19"/>
  <c r="E3459" i="19"/>
  <c r="E3458" i="19"/>
  <c r="E3457" i="19"/>
  <c r="E3456" i="19"/>
  <c r="C3456" i="19"/>
  <c r="C3544" i="19" s="1"/>
  <c r="B3456" i="19"/>
  <c r="E3455" i="19"/>
  <c r="E3454" i="19"/>
  <c r="E3453" i="19"/>
  <c r="E3452" i="19"/>
  <c r="E3451" i="19"/>
  <c r="E3450" i="19"/>
  <c r="E3449" i="19"/>
  <c r="E3448" i="19"/>
  <c r="E3447" i="19"/>
  <c r="E3446" i="19"/>
  <c r="E3445" i="19"/>
  <c r="E3444" i="19"/>
  <c r="E3443" i="19"/>
  <c r="E3442" i="19"/>
  <c r="E3441" i="19"/>
  <c r="E3440" i="19"/>
  <c r="E3439" i="19"/>
  <c r="E3438" i="19"/>
  <c r="E3437" i="19"/>
  <c r="E3436" i="19"/>
  <c r="E3435" i="19"/>
  <c r="E3434" i="19"/>
  <c r="E3433" i="19"/>
  <c r="E3432" i="19"/>
  <c r="E3431" i="19"/>
  <c r="E3430" i="19"/>
  <c r="E3429" i="19"/>
  <c r="E3428" i="19"/>
  <c r="E3427" i="19"/>
  <c r="E3426" i="19"/>
  <c r="E3425" i="19"/>
  <c r="E3424" i="19"/>
  <c r="E3423" i="19"/>
  <c r="E3422" i="19"/>
  <c r="E3421" i="19"/>
  <c r="E3420" i="19"/>
  <c r="E3419" i="19"/>
  <c r="E3418" i="19"/>
  <c r="E3417" i="19"/>
  <c r="E3416" i="19"/>
  <c r="E3415" i="19"/>
  <c r="E3414" i="19"/>
  <c r="E3413" i="19"/>
  <c r="E3412" i="19"/>
  <c r="E3411" i="19"/>
  <c r="E3410" i="19"/>
  <c r="E3409" i="19"/>
  <c r="E3408" i="19"/>
  <c r="E3407" i="19"/>
  <c r="E3406" i="19"/>
  <c r="E3405" i="19"/>
  <c r="E3404" i="19"/>
  <c r="E3403" i="19"/>
  <c r="E3402" i="19"/>
  <c r="E3401" i="19"/>
  <c r="E3400" i="19"/>
  <c r="E3399" i="19"/>
  <c r="E3398" i="19"/>
  <c r="E3397" i="19"/>
  <c r="E3396" i="19"/>
  <c r="E3395" i="19"/>
  <c r="E3394" i="19"/>
  <c r="E3393" i="19"/>
  <c r="E3392" i="19"/>
  <c r="E3391" i="19"/>
  <c r="E3390" i="19"/>
  <c r="E3389" i="19"/>
  <c r="E3388" i="19"/>
  <c r="E3387" i="19"/>
  <c r="E3386" i="19"/>
  <c r="E3385" i="19"/>
  <c r="E3384" i="19"/>
  <c r="E3383" i="19"/>
  <c r="E3382" i="19"/>
  <c r="E3381" i="19"/>
  <c r="E3380" i="19"/>
  <c r="E3379" i="19"/>
  <c r="E3378" i="19"/>
  <c r="E3377" i="19"/>
  <c r="E3376" i="19"/>
  <c r="E3375" i="19"/>
  <c r="E3374" i="19"/>
  <c r="E3373" i="19"/>
  <c r="E3372" i="19"/>
  <c r="E3371" i="19"/>
  <c r="E3370" i="19"/>
  <c r="B3370" i="19"/>
  <c r="B3458" i="19" s="1"/>
  <c r="E3369" i="19"/>
  <c r="C3369" i="19"/>
  <c r="C3457" i="19" s="1"/>
  <c r="B3369" i="19"/>
  <c r="B3457" i="19" s="1"/>
  <c r="E3368" i="19"/>
  <c r="E3367" i="19"/>
  <c r="E3366" i="19"/>
  <c r="E3365" i="19"/>
  <c r="E3364" i="19"/>
  <c r="E3363" i="19"/>
  <c r="E3362" i="19"/>
  <c r="E3361" i="19"/>
  <c r="E3360" i="19"/>
  <c r="E3359" i="19"/>
  <c r="E3358" i="19"/>
  <c r="E3357" i="19"/>
  <c r="E3356" i="19"/>
  <c r="E3355" i="19"/>
  <c r="E3354" i="19"/>
  <c r="E3353" i="19"/>
  <c r="E3352" i="19"/>
  <c r="E3351" i="19"/>
  <c r="E3350" i="19"/>
  <c r="E3349" i="19"/>
  <c r="E3348" i="19"/>
  <c r="E3347" i="19"/>
  <c r="E3346" i="19"/>
  <c r="E3345" i="19"/>
  <c r="E3344" i="19"/>
  <c r="E3343" i="19"/>
  <c r="E3342" i="19"/>
  <c r="E3341" i="19"/>
  <c r="E3340" i="19"/>
  <c r="E3339" i="19"/>
  <c r="E3338" i="19"/>
  <c r="E3337" i="19"/>
  <c r="E3336" i="19"/>
  <c r="E3335" i="19"/>
  <c r="E3334" i="19"/>
  <c r="E3333" i="19"/>
  <c r="E3332" i="19"/>
  <c r="E3331" i="19"/>
  <c r="E3330" i="19"/>
  <c r="E3329" i="19"/>
  <c r="E3328" i="19"/>
  <c r="E3327" i="19"/>
  <c r="E3326" i="19"/>
  <c r="E3325" i="19"/>
  <c r="E3324" i="19"/>
  <c r="E3323" i="19"/>
  <c r="E3322" i="19"/>
  <c r="E3321" i="19"/>
  <c r="E3320" i="19"/>
  <c r="E3319" i="19"/>
  <c r="E3318" i="19"/>
  <c r="E3317" i="19"/>
  <c r="E3316" i="19"/>
  <c r="E3315" i="19"/>
  <c r="E3314" i="19"/>
  <c r="E3313" i="19"/>
  <c r="E3312" i="19"/>
  <c r="E3311" i="19"/>
  <c r="E3310" i="19"/>
  <c r="E3309" i="19"/>
  <c r="E3308" i="19"/>
  <c r="E3307" i="19"/>
  <c r="E3306" i="19"/>
  <c r="E3305" i="19"/>
  <c r="E3304" i="19"/>
  <c r="E3303" i="19"/>
  <c r="E3302" i="19"/>
  <c r="E3301" i="19"/>
  <c r="E3300" i="19"/>
  <c r="E3299" i="19"/>
  <c r="E3298" i="19"/>
  <c r="E3297" i="19"/>
  <c r="E3296" i="19"/>
  <c r="E3295" i="19"/>
  <c r="E3294" i="19"/>
  <c r="E3293" i="19"/>
  <c r="E3292" i="19"/>
  <c r="E3291" i="19"/>
  <c r="E3290" i="19"/>
  <c r="E3289" i="19"/>
  <c r="E3288" i="19"/>
  <c r="E3287" i="19"/>
  <c r="E3286" i="19"/>
  <c r="E3285" i="19"/>
  <c r="E3284" i="19"/>
  <c r="E3283" i="19"/>
  <c r="E3282" i="19"/>
  <c r="E3281" i="19"/>
  <c r="E3280" i="19"/>
  <c r="E3279" i="19"/>
  <c r="E3278" i="19"/>
  <c r="E3277" i="19"/>
  <c r="E3276" i="19"/>
  <c r="E3275" i="19"/>
  <c r="E3274" i="19"/>
  <c r="E3273" i="19"/>
  <c r="E3272" i="19"/>
  <c r="E3271" i="19"/>
  <c r="E3270" i="19"/>
  <c r="E3269" i="19"/>
  <c r="E3268" i="19"/>
  <c r="E3267" i="19"/>
  <c r="E3266" i="19"/>
  <c r="E3265" i="19"/>
  <c r="E3264" i="19"/>
  <c r="E3263" i="19"/>
  <c r="E3262" i="19"/>
  <c r="E3261" i="19"/>
  <c r="E3260" i="19"/>
  <c r="E3259" i="19"/>
  <c r="E3258" i="19"/>
  <c r="E3257" i="19"/>
  <c r="E3256" i="19"/>
  <c r="E3255" i="19"/>
  <c r="E3254" i="19"/>
  <c r="E3253" i="19"/>
  <c r="E3252" i="19"/>
  <c r="E3251" i="19"/>
  <c r="E3250" i="19"/>
  <c r="E3249" i="19"/>
  <c r="E3248" i="19"/>
  <c r="E3247" i="19"/>
  <c r="E3246" i="19"/>
  <c r="E3245" i="19"/>
  <c r="E3244" i="19"/>
  <c r="E3243" i="19"/>
  <c r="E3242" i="19"/>
  <c r="E3241" i="19"/>
  <c r="E3240" i="19"/>
  <c r="E3239" i="19"/>
  <c r="E3238" i="19"/>
  <c r="E3237" i="19"/>
  <c r="E3236" i="19"/>
  <c r="E3235" i="19"/>
  <c r="E3234" i="19"/>
  <c r="E3233" i="19"/>
  <c r="E3232" i="19"/>
  <c r="E3231" i="19"/>
  <c r="E3230" i="19"/>
  <c r="E3229" i="19"/>
  <c r="E3228" i="19"/>
  <c r="E3227" i="19"/>
  <c r="E3226" i="19"/>
  <c r="E3225" i="19"/>
  <c r="E3224" i="19"/>
  <c r="E3223" i="19"/>
  <c r="E3222" i="19"/>
  <c r="E3221" i="19"/>
  <c r="E3220" i="19"/>
  <c r="E3219" i="19"/>
  <c r="E3218" i="19"/>
  <c r="E3217" i="19"/>
  <c r="E3216" i="19"/>
  <c r="E3215" i="19"/>
  <c r="E3214" i="19"/>
  <c r="E3213" i="19"/>
  <c r="E3212" i="19"/>
  <c r="E3211" i="19"/>
  <c r="E3210" i="19"/>
  <c r="E3209" i="19"/>
  <c r="E3208" i="19"/>
  <c r="E3207" i="19"/>
  <c r="E3206" i="19"/>
  <c r="E3205" i="19"/>
  <c r="E3204" i="19"/>
  <c r="E3203" i="19"/>
  <c r="E3202" i="19"/>
  <c r="E3201" i="19"/>
  <c r="E3200" i="19"/>
  <c r="E3199" i="19"/>
  <c r="E3198" i="19"/>
  <c r="E3197" i="19"/>
  <c r="E3196" i="19"/>
  <c r="E3195" i="19"/>
  <c r="E3194" i="19"/>
  <c r="E3193" i="19"/>
  <c r="E3192" i="19"/>
  <c r="E3191" i="19"/>
  <c r="E3190" i="19"/>
  <c r="E3189" i="19"/>
  <c r="E3188" i="19"/>
  <c r="E3187" i="19"/>
  <c r="E3186" i="19"/>
  <c r="E3185" i="19"/>
  <c r="E3184" i="19"/>
  <c r="E3183" i="19"/>
  <c r="E3182" i="19"/>
  <c r="E3181" i="19"/>
  <c r="E3180" i="19"/>
  <c r="E3179" i="19"/>
  <c r="E3178" i="19"/>
  <c r="E3177" i="19"/>
  <c r="E3176" i="19"/>
  <c r="E3175" i="19"/>
  <c r="E3174" i="19"/>
  <c r="E3173" i="19"/>
  <c r="E3172" i="19"/>
  <c r="E3171" i="19"/>
  <c r="E3170" i="19"/>
  <c r="E3169" i="19"/>
  <c r="E3168" i="19"/>
  <c r="E3167" i="19"/>
  <c r="E3166" i="19"/>
  <c r="E3165" i="19"/>
  <c r="E3164" i="19"/>
  <c r="E3163" i="19"/>
  <c r="E3162" i="19"/>
  <c r="E3161" i="19"/>
  <c r="E3160" i="19"/>
  <c r="E3159" i="19"/>
  <c r="E3158" i="19"/>
  <c r="E3157" i="19"/>
  <c r="E3156" i="19"/>
  <c r="E3155" i="19"/>
  <c r="E3154" i="19"/>
  <c r="E3153" i="19"/>
  <c r="E3152" i="19"/>
  <c r="E3151" i="19"/>
  <c r="E3150" i="19"/>
  <c r="E3149" i="19"/>
  <c r="E3148" i="19"/>
  <c r="E3147" i="19"/>
  <c r="E3146" i="19"/>
  <c r="E3145" i="19"/>
  <c r="E3144" i="19"/>
  <c r="E3143" i="19"/>
  <c r="E3142" i="19"/>
  <c r="E3141" i="19"/>
  <c r="E3140" i="19"/>
  <c r="E3139" i="19"/>
  <c r="E3138" i="19"/>
  <c r="E3137" i="19"/>
  <c r="E3136" i="19"/>
  <c r="E3135" i="19"/>
  <c r="E3134" i="19"/>
  <c r="E3133" i="19"/>
  <c r="E3132" i="19"/>
  <c r="E3131" i="19"/>
  <c r="E3130" i="19"/>
  <c r="E3129" i="19"/>
  <c r="E3128" i="19"/>
  <c r="E3127" i="19"/>
  <c r="E3126" i="19"/>
  <c r="E3125" i="19"/>
  <c r="E3124" i="19"/>
  <c r="E3123" i="19"/>
  <c r="E3122" i="19"/>
  <c r="E3121" i="19"/>
  <c r="E3120" i="19"/>
  <c r="E3119" i="19"/>
  <c r="E3118" i="19"/>
  <c r="E3117" i="19"/>
  <c r="E3116" i="19"/>
  <c r="E3115" i="19"/>
  <c r="E3114" i="19"/>
  <c r="E3113" i="19"/>
  <c r="E3112" i="19"/>
  <c r="E3111" i="19"/>
  <c r="E3110" i="19"/>
  <c r="E3109" i="19"/>
  <c r="E3108" i="19"/>
  <c r="E3107" i="19"/>
  <c r="E3106" i="19"/>
  <c r="E3105" i="19"/>
  <c r="E3104" i="19"/>
  <c r="E3103" i="19"/>
  <c r="E3102" i="19"/>
  <c r="E3101" i="19"/>
  <c r="E3100" i="19"/>
  <c r="E3099" i="19"/>
  <c r="E3098" i="19"/>
  <c r="E3097" i="19"/>
  <c r="E3096" i="19"/>
  <c r="E3095" i="19"/>
  <c r="E3094" i="19"/>
  <c r="E3093" i="19"/>
  <c r="E3092" i="19"/>
  <c r="E3091" i="19"/>
  <c r="E3090" i="19"/>
  <c r="E3089" i="19"/>
  <c r="E3088" i="19"/>
  <c r="E3087" i="19"/>
  <c r="E3086" i="19"/>
  <c r="E3085" i="19"/>
  <c r="E3084" i="19"/>
  <c r="E3083" i="19"/>
  <c r="E3082" i="19"/>
  <c r="E3081" i="19"/>
  <c r="E3080" i="19"/>
  <c r="E3079" i="19"/>
  <c r="E3078" i="19"/>
  <c r="E3077" i="19"/>
  <c r="E3076" i="19"/>
  <c r="E3075" i="19"/>
  <c r="E3074" i="19"/>
  <c r="E3073" i="19"/>
  <c r="E3072" i="19"/>
  <c r="E3071" i="19"/>
  <c r="E3070" i="19"/>
  <c r="E3069" i="19"/>
  <c r="E3068" i="19"/>
  <c r="E3067" i="19"/>
  <c r="E3066" i="19"/>
  <c r="E3065" i="19"/>
  <c r="E3064" i="19"/>
  <c r="E3063" i="19"/>
  <c r="E3062" i="19"/>
  <c r="E3061" i="19"/>
  <c r="E3060" i="19"/>
  <c r="E3059" i="19"/>
  <c r="E3058" i="19"/>
  <c r="E3057" i="19"/>
  <c r="E3056" i="19"/>
  <c r="E3055" i="19"/>
  <c r="E3054" i="19"/>
  <c r="E3053" i="19"/>
  <c r="E3052" i="19"/>
  <c r="E3051" i="19"/>
  <c r="E3050" i="19"/>
  <c r="E3049" i="19"/>
  <c r="E3048" i="19"/>
  <c r="E3047" i="19"/>
  <c r="E3046" i="19"/>
  <c r="E3045" i="19"/>
  <c r="E3044" i="19"/>
  <c r="E3043" i="19"/>
  <c r="E3042" i="19"/>
  <c r="E3041" i="19"/>
  <c r="E3040" i="19"/>
  <c r="E3039" i="19"/>
  <c r="E3038" i="19"/>
  <c r="E3037" i="19"/>
  <c r="E3036" i="19"/>
  <c r="E3035" i="19"/>
  <c r="E3034" i="19"/>
  <c r="E3033" i="19"/>
  <c r="E3032" i="19"/>
  <c r="E3031" i="19"/>
  <c r="E3030" i="19"/>
  <c r="E3029" i="19"/>
  <c r="E3028" i="19"/>
  <c r="E3027" i="19"/>
  <c r="E3026" i="19"/>
  <c r="E3025" i="19"/>
  <c r="E3024" i="19"/>
  <c r="E3023" i="19"/>
  <c r="E3022" i="19"/>
  <c r="E3021" i="19"/>
  <c r="E3020" i="19"/>
  <c r="E3019" i="19"/>
  <c r="E3018" i="19"/>
  <c r="E3017" i="19"/>
  <c r="E3016" i="19"/>
  <c r="E3015" i="19"/>
  <c r="E3014" i="19"/>
  <c r="E3013" i="19"/>
  <c r="E3012" i="19"/>
  <c r="E3011" i="19"/>
  <c r="E3010" i="19"/>
  <c r="E3009" i="19"/>
  <c r="E3008" i="19"/>
  <c r="E3007" i="19"/>
  <c r="E3006" i="19"/>
  <c r="E3005" i="19"/>
  <c r="E3004" i="19"/>
  <c r="E3003" i="19"/>
  <c r="E3002" i="19"/>
  <c r="E3001" i="19"/>
  <c r="E3000" i="19"/>
  <c r="E2999" i="19"/>
  <c r="E2998" i="19"/>
  <c r="E2997" i="19"/>
  <c r="E2996" i="19"/>
  <c r="E2995" i="19"/>
  <c r="E2994" i="19"/>
  <c r="E2993" i="19"/>
  <c r="E2992" i="19"/>
  <c r="E2991" i="19"/>
  <c r="E2990" i="19"/>
  <c r="E2989" i="19"/>
  <c r="E2988" i="19"/>
  <c r="E2987" i="19"/>
  <c r="E2986" i="19"/>
  <c r="E2985" i="19"/>
  <c r="E2984" i="19"/>
  <c r="E2983" i="19"/>
  <c r="E2982" i="19"/>
  <c r="E2981" i="19"/>
  <c r="E2980" i="19"/>
  <c r="E2979" i="19"/>
  <c r="E2978" i="19"/>
  <c r="E2977" i="19"/>
  <c r="E2976" i="19"/>
  <c r="E2975" i="19"/>
  <c r="E2974" i="19"/>
  <c r="E2973" i="19"/>
  <c r="E2972" i="19"/>
  <c r="E2971" i="19"/>
  <c r="E2970" i="19"/>
  <c r="E2969" i="19"/>
  <c r="E2968" i="19"/>
  <c r="E2967" i="19"/>
  <c r="E2966" i="19"/>
  <c r="E2965" i="19"/>
  <c r="E2964" i="19"/>
  <c r="E2963" i="19"/>
  <c r="E2962" i="19"/>
  <c r="E2961" i="19"/>
  <c r="E2960" i="19"/>
  <c r="E2959" i="19"/>
  <c r="E2958" i="19"/>
  <c r="E2957" i="19"/>
  <c r="E2956" i="19"/>
  <c r="E2955" i="19"/>
  <c r="E2954" i="19"/>
  <c r="E2953" i="19"/>
  <c r="E2952" i="19"/>
  <c r="E2951" i="19"/>
  <c r="E2950" i="19"/>
  <c r="E2949" i="19"/>
  <c r="E2948" i="19"/>
  <c r="E2947" i="19"/>
  <c r="E2946" i="19"/>
  <c r="E2945" i="19"/>
  <c r="E2944" i="19"/>
  <c r="E2943" i="19"/>
  <c r="E2942" i="19"/>
  <c r="E2941" i="19"/>
  <c r="E2940" i="19"/>
  <c r="E2939" i="19"/>
  <c r="E2938" i="19"/>
  <c r="E2937" i="19"/>
  <c r="E2936" i="19"/>
  <c r="E2935" i="19"/>
  <c r="E2934" i="19"/>
  <c r="E2933" i="19"/>
  <c r="E2932" i="19"/>
  <c r="E2931" i="19"/>
  <c r="E2930" i="19"/>
  <c r="E2929" i="19"/>
  <c r="E2928" i="19"/>
  <c r="E2927" i="19"/>
  <c r="E2926" i="19"/>
  <c r="E2925" i="19"/>
  <c r="E2924" i="19"/>
  <c r="E2923" i="19"/>
  <c r="E2922" i="19"/>
  <c r="E2921" i="19"/>
  <c r="E2920" i="19"/>
  <c r="E2919" i="19"/>
  <c r="E2918" i="19"/>
  <c r="E2917" i="19"/>
  <c r="E2916" i="19"/>
  <c r="E2915" i="19"/>
  <c r="E2914" i="19"/>
  <c r="E2913" i="19"/>
  <c r="E2912" i="19"/>
  <c r="E2911" i="19"/>
  <c r="E2910" i="19"/>
  <c r="E2909" i="19"/>
  <c r="E2908" i="19"/>
  <c r="E2907" i="19"/>
  <c r="E2906" i="19"/>
  <c r="E2905" i="19"/>
  <c r="E2904" i="19"/>
  <c r="E2903" i="19"/>
  <c r="E2902" i="19"/>
  <c r="E2901" i="19"/>
  <c r="E2900" i="19"/>
  <c r="E2899" i="19"/>
  <c r="E2898" i="19"/>
  <c r="E2897" i="19"/>
  <c r="E2896" i="19"/>
  <c r="E2895" i="19"/>
  <c r="E2894" i="19"/>
  <c r="E2893" i="19"/>
  <c r="E2892" i="19"/>
  <c r="E2891" i="19"/>
  <c r="E2890" i="19"/>
  <c r="E2889" i="19"/>
  <c r="E2888" i="19"/>
  <c r="E2887" i="19"/>
  <c r="E2886" i="19"/>
  <c r="E2885" i="19"/>
  <c r="E2884" i="19"/>
  <c r="E2883" i="19"/>
  <c r="E2882" i="19"/>
  <c r="E2881" i="19"/>
  <c r="E2880" i="19"/>
  <c r="E2879" i="19"/>
  <c r="E2878" i="19"/>
  <c r="E2877" i="19"/>
  <c r="E2876" i="19"/>
  <c r="E2875" i="19"/>
  <c r="E2874" i="19"/>
  <c r="E2873" i="19"/>
  <c r="E2872" i="19"/>
  <c r="E2871" i="19"/>
  <c r="E2870" i="19"/>
  <c r="E2869" i="19"/>
  <c r="E2868" i="19"/>
  <c r="E2867" i="19"/>
  <c r="E2866" i="19"/>
  <c r="E2865" i="19"/>
  <c r="E2864" i="19"/>
  <c r="E2863" i="19"/>
  <c r="E2862" i="19"/>
  <c r="E2861" i="19"/>
  <c r="E2860" i="19"/>
  <c r="E2859" i="19"/>
  <c r="E2858" i="19"/>
  <c r="E2857" i="19"/>
  <c r="E2856" i="19"/>
  <c r="E2855" i="19"/>
  <c r="E2854" i="19"/>
  <c r="E2853" i="19"/>
  <c r="E2852" i="19"/>
  <c r="E2851" i="19"/>
  <c r="E2850" i="19"/>
  <c r="E2849" i="19"/>
  <c r="E2848" i="19"/>
  <c r="E2847" i="19"/>
  <c r="E2846" i="19"/>
  <c r="E2845" i="19"/>
  <c r="E2844" i="19"/>
  <c r="E2843" i="19"/>
  <c r="E2842" i="19"/>
  <c r="E2841" i="19"/>
  <c r="E2840" i="19"/>
  <c r="E2839" i="19"/>
  <c r="E2838" i="19"/>
  <c r="E2837" i="19"/>
  <c r="E2836" i="19"/>
  <c r="E2835" i="19"/>
  <c r="E2834" i="19"/>
  <c r="E2833" i="19"/>
  <c r="E2832" i="19"/>
  <c r="E2831" i="19"/>
  <c r="E2830" i="19"/>
  <c r="E2829" i="19"/>
  <c r="E2828" i="19"/>
  <c r="E2827" i="19"/>
  <c r="E2826" i="19"/>
  <c r="E2825" i="19"/>
  <c r="E2824" i="19"/>
  <c r="E2823" i="19"/>
  <c r="E2822" i="19"/>
  <c r="E2821" i="19"/>
  <c r="E2820" i="19"/>
  <c r="E2819" i="19"/>
  <c r="E2818" i="19"/>
  <c r="E2817" i="19"/>
  <c r="E2816" i="19"/>
  <c r="E2815" i="19"/>
  <c r="E2814" i="19"/>
  <c r="E2813" i="19"/>
  <c r="E2812" i="19"/>
  <c r="E2811" i="19"/>
  <c r="E2810" i="19"/>
  <c r="E2809" i="19"/>
  <c r="E2808" i="19"/>
  <c r="E2807" i="19"/>
  <c r="E2806" i="19"/>
  <c r="E2805" i="19"/>
  <c r="E2804" i="19"/>
  <c r="E2803" i="19"/>
  <c r="E2802" i="19"/>
  <c r="E2801" i="19"/>
  <c r="E2800" i="19"/>
  <c r="E2799" i="19"/>
  <c r="E2798" i="19"/>
  <c r="E2797" i="19"/>
  <c r="E2796" i="19"/>
  <c r="E2795" i="19"/>
  <c r="E2794" i="19"/>
  <c r="E2793" i="19"/>
  <c r="E2792" i="19"/>
  <c r="E2791" i="19"/>
  <c r="E2790" i="19"/>
  <c r="E2789" i="19"/>
  <c r="E2788" i="19"/>
  <c r="E2787" i="19"/>
  <c r="E2786" i="19"/>
  <c r="E2785" i="19"/>
  <c r="E2784" i="19"/>
  <c r="E2783" i="19"/>
  <c r="E2782" i="19"/>
  <c r="E2781" i="19"/>
  <c r="E2780" i="19"/>
  <c r="E2779" i="19"/>
  <c r="E2778" i="19"/>
  <c r="E2777" i="19"/>
  <c r="E2776" i="19"/>
  <c r="E2775" i="19"/>
  <c r="C2775" i="19"/>
  <c r="C2802" i="19" s="1"/>
  <c r="B2775" i="19"/>
  <c r="B2802" i="19" s="1"/>
  <c r="E2774" i="19"/>
  <c r="C2774" i="19"/>
  <c r="C2801" i="19" s="1"/>
  <c r="B2774" i="19"/>
  <c r="B2801" i="19" s="1"/>
  <c r="E2773" i="19"/>
  <c r="E2772" i="19"/>
  <c r="E2771" i="19"/>
  <c r="E2770" i="19"/>
  <c r="E2769" i="19"/>
  <c r="E2768" i="19"/>
  <c r="E2767" i="19"/>
  <c r="E2766" i="19"/>
  <c r="E2765" i="19"/>
  <c r="E2764" i="19"/>
  <c r="E2763" i="19"/>
  <c r="E2762" i="19"/>
  <c r="E2761" i="19"/>
  <c r="E2760" i="19"/>
  <c r="E2759" i="19"/>
  <c r="E2758" i="19"/>
  <c r="E2757" i="19"/>
  <c r="E2756" i="19"/>
  <c r="E2755" i="19"/>
  <c r="E2754" i="19"/>
  <c r="E2753" i="19"/>
  <c r="E2752" i="19"/>
  <c r="E2751" i="19"/>
  <c r="E2750" i="19"/>
  <c r="E2749" i="19"/>
  <c r="B2749" i="19"/>
  <c r="B2776" i="19" s="1"/>
  <c r="B2803" i="19" s="1"/>
  <c r="E2748" i="19"/>
  <c r="C2748" i="19"/>
  <c r="B2748" i="19"/>
  <c r="E2747" i="19"/>
  <c r="E2746" i="19"/>
  <c r="E2745" i="19"/>
  <c r="E2744" i="19"/>
  <c r="E2743" i="19"/>
  <c r="E2742" i="19"/>
  <c r="E2741" i="19"/>
  <c r="E2740" i="19"/>
  <c r="E2739" i="19"/>
  <c r="E2738" i="19"/>
  <c r="E2737" i="19"/>
  <c r="E2736" i="19"/>
  <c r="E2735" i="19"/>
  <c r="E2734" i="19"/>
  <c r="E2733" i="19"/>
  <c r="E2732" i="19"/>
  <c r="E2731" i="19"/>
  <c r="E2730" i="19"/>
  <c r="E2729" i="19"/>
  <c r="E2728" i="19"/>
  <c r="E2727" i="19"/>
  <c r="E2726" i="19"/>
  <c r="E2725" i="19"/>
  <c r="E2724" i="19"/>
  <c r="E2723" i="19"/>
  <c r="E2722" i="19"/>
  <c r="E2721" i="19"/>
  <c r="E2720" i="19"/>
  <c r="E2719" i="19"/>
  <c r="E2718" i="19"/>
  <c r="E2717" i="19"/>
  <c r="E2716" i="19"/>
  <c r="E2715" i="19"/>
  <c r="E2714" i="19"/>
  <c r="E2713" i="19"/>
  <c r="E2712" i="19"/>
  <c r="E2711" i="19"/>
  <c r="E2710" i="19"/>
  <c r="E2709" i="19"/>
  <c r="E2708" i="19"/>
  <c r="E2707" i="19"/>
  <c r="E2706" i="19"/>
  <c r="E2705" i="19"/>
  <c r="E2704" i="19"/>
  <c r="E2703" i="19"/>
  <c r="E2702" i="19"/>
  <c r="E2701" i="19"/>
  <c r="E2700" i="19"/>
  <c r="E2699" i="19"/>
  <c r="E2698" i="19"/>
  <c r="E2697" i="19"/>
  <c r="E2696" i="19"/>
  <c r="E2695" i="19"/>
  <c r="E2694" i="19"/>
  <c r="E2693" i="19"/>
  <c r="E2692" i="19"/>
  <c r="E2691" i="19"/>
  <c r="E2690" i="19"/>
  <c r="E2689" i="19"/>
  <c r="E2688" i="19"/>
  <c r="E2687" i="19"/>
  <c r="E2686" i="19"/>
  <c r="E2685" i="19"/>
  <c r="E2684" i="19"/>
  <c r="E2683" i="19"/>
  <c r="E2682" i="19"/>
  <c r="E2681" i="19"/>
  <c r="E2680" i="19"/>
  <c r="E2679" i="19"/>
  <c r="E2678" i="19"/>
  <c r="E2677" i="19"/>
  <c r="E2676" i="19"/>
  <c r="E2675" i="19"/>
  <c r="E2674" i="19"/>
  <c r="E2673" i="19"/>
  <c r="E2672" i="19"/>
  <c r="E2671" i="19"/>
  <c r="E2670" i="19"/>
  <c r="E2669" i="19"/>
  <c r="E2668" i="19"/>
  <c r="E2667" i="19"/>
  <c r="E2666" i="19"/>
  <c r="E2665" i="19"/>
  <c r="E2664" i="19"/>
  <c r="E2663" i="19"/>
  <c r="E2662" i="19"/>
  <c r="E2661" i="19"/>
  <c r="E2660" i="19"/>
  <c r="E2659" i="19"/>
  <c r="E2658" i="19"/>
  <c r="E2657" i="19"/>
  <c r="B2657" i="19"/>
  <c r="E2656" i="19"/>
  <c r="E2655" i="19"/>
  <c r="E2654" i="19"/>
  <c r="E2653" i="19"/>
  <c r="E2652" i="19"/>
  <c r="E2651" i="19"/>
  <c r="E2650" i="19"/>
  <c r="E2649" i="19"/>
  <c r="E2648" i="19"/>
  <c r="E2647" i="19"/>
  <c r="E2646" i="19"/>
  <c r="E2645" i="19"/>
  <c r="E2644" i="19"/>
  <c r="E2643" i="19"/>
  <c r="E2642" i="19"/>
  <c r="E2641" i="19"/>
  <c r="E2640" i="19"/>
  <c r="E2639" i="19"/>
  <c r="E2638" i="19"/>
  <c r="E2637" i="19"/>
  <c r="E2636" i="19"/>
  <c r="E2635" i="19"/>
  <c r="E2634" i="19"/>
  <c r="E2633" i="19"/>
  <c r="E2632" i="19"/>
  <c r="E2631" i="19"/>
  <c r="E2630" i="19"/>
  <c r="E2629" i="19"/>
  <c r="E2628" i="19"/>
  <c r="E2627" i="19"/>
  <c r="E2626" i="19"/>
  <c r="E2625" i="19"/>
  <c r="E2624" i="19"/>
  <c r="E2623" i="19"/>
  <c r="E2622" i="19"/>
  <c r="E2621" i="19"/>
  <c r="E2620" i="19"/>
  <c r="E2619" i="19"/>
  <c r="E2618" i="19"/>
  <c r="E2617" i="19"/>
  <c r="E2616" i="19"/>
  <c r="E2615" i="19"/>
  <c r="E2614" i="19"/>
  <c r="E2613" i="19"/>
  <c r="E2612" i="19"/>
  <c r="E2611" i="19"/>
  <c r="E2610" i="19"/>
  <c r="E2609" i="19"/>
  <c r="E2608" i="19"/>
  <c r="E2607" i="19"/>
  <c r="E2606" i="19"/>
  <c r="E2605" i="19"/>
  <c r="E2604" i="19"/>
  <c r="E2603" i="19"/>
  <c r="E2602" i="19"/>
  <c r="E2601" i="19"/>
  <c r="E2600" i="19"/>
  <c r="E2599" i="19"/>
  <c r="E2598" i="19"/>
  <c r="E2597" i="19"/>
  <c r="E2596" i="19"/>
  <c r="E2595" i="19"/>
  <c r="E2594" i="19"/>
  <c r="E2593" i="19"/>
  <c r="E2592" i="19"/>
  <c r="E2591" i="19"/>
  <c r="E2590" i="19"/>
  <c r="E2589" i="19"/>
  <c r="E2588" i="19"/>
  <c r="E2587" i="19"/>
  <c r="E2586" i="19"/>
  <c r="E2585" i="19"/>
  <c r="E2584" i="19"/>
  <c r="E2583" i="19"/>
  <c r="E2582" i="19"/>
  <c r="E2581" i="19"/>
  <c r="E2580" i="19"/>
  <c r="E2579" i="19"/>
  <c r="E2578" i="19"/>
  <c r="E2577" i="19"/>
  <c r="E2576" i="19"/>
  <c r="E2575" i="19"/>
  <c r="E2574" i="19"/>
  <c r="E2573" i="19"/>
  <c r="E2572" i="19"/>
  <c r="E2571" i="19"/>
  <c r="E2570" i="19"/>
  <c r="E2569" i="19"/>
  <c r="E2568" i="19"/>
  <c r="E2567" i="19"/>
  <c r="E2566" i="19"/>
  <c r="B2566" i="19"/>
  <c r="B2567" i="19" s="1"/>
  <c r="E2565" i="19"/>
  <c r="E2564" i="19"/>
  <c r="E2563" i="19"/>
  <c r="E2562" i="19"/>
  <c r="E2561" i="19"/>
  <c r="E2560" i="19"/>
  <c r="E2559" i="19"/>
  <c r="E2558" i="19"/>
  <c r="E2557" i="19"/>
  <c r="E2556" i="19"/>
  <c r="E2555" i="19"/>
  <c r="E2554" i="19"/>
  <c r="E2553" i="19"/>
  <c r="E2552" i="19"/>
  <c r="E2551" i="19"/>
  <c r="E2550" i="19"/>
  <c r="E2549" i="19"/>
  <c r="E2548" i="19"/>
  <c r="E2547" i="19"/>
  <c r="E2546" i="19"/>
  <c r="E2545" i="19"/>
  <c r="E2544" i="19"/>
  <c r="E2543" i="19"/>
  <c r="E2542" i="19"/>
  <c r="E2541" i="19"/>
  <c r="E2540" i="19"/>
  <c r="E2539" i="19"/>
  <c r="E2538" i="19"/>
  <c r="E2537" i="19"/>
  <c r="E2536" i="19"/>
  <c r="E2535" i="19"/>
  <c r="E2534" i="19"/>
  <c r="E2533" i="19"/>
  <c r="E2532" i="19"/>
  <c r="E2531" i="19"/>
  <c r="E2530" i="19"/>
  <c r="E2529" i="19"/>
  <c r="E2528" i="19"/>
  <c r="E2527" i="19"/>
  <c r="E2526" i="19"/>
  <c r="E2525" i="19"/>
  <c r="E2524" i="19"/>
  <c r="E2523" i="19"/>
  <c r="E2522" i="19"/>
  <c r="E2521" i="19"/>
  <c r="E2520" i="19"/>
  <c r="E2519" i="19"/>
  <c r="E2518" i="19"/>
  <c r="E2517" i="19"/>
  <c r="E2516" i="19"/>
  <c r="E2515" i="19"/>
  <c r="E2514" i="19"/>
  <c r="E2513" i="19"/>
  <c r="E2512" i="19"/>
  <c r="E2511" i="19"/>
  <c r="E2510" i="19"/>
  <c r="E2509" i="19"/>
  <c r="E2508" i="19"/>
  <c r="E2507" i="19"/>
  <c r="E2506" i="19"/>
  <c r="E2505" i="19"/>
  <c r="E2504" i="19"/>
  <c r="E2503" i="19"/>
  <c r="E2502" i="19"/>
  <c r="E2501" i="19"/>
  <c r="E2500" i="19"/>
  <c r="E2499" i="19"/>
  <c r="E2498" i="19"/>
  <c r="E2497" i="19"/>
  <c r="E2496" i="19"/>
  <c r="E2495" i="19"/>
  <c r="E2494" i="19"/>
  <c r="E2493" i="19"/>
  <c r="E2492" i="19"/>
  <c r="E2491" i="19"/>
  <c r="E2490" i="19"/>
  <c r="E2489" i="19"/>
  <c r="E2488" i="19"/>
  <c r="E2487" i="19"/>
  <c r="E2486" i="19"/>
  <c r="E2485" i="19"/>
  <c r="E2484" i="19"/>
  <c r="E2483" i="19"/>
  <c r="E2482" i="19"/>
  <c r="E2481" i="19"/>
  <c r="E2480" i="19"/>
  <c r="E2479" i="19"/>
  <c r="E2478" i="19"/>
  <c r="E2477" i="19"/>
  <c r="E2476" i="19"/>
  <c r="E2475" i="19"/>
  <c r="B2475" i="19"/>
  <c r="B2476" i="19" s="1"/>
  <c r="E2474" i="19"/>
  <c r="E2473" i="19"/>
  <c r="E2472" i="19"/>
  <c r="E2471" i="19"/>
  <c r="E2470" i="19"/>
  <c r="E2469" i="19"/>
  <c r="E2468" i="19"/>
  <c r="E2467" i="19"/>
  <c r="E2466" i="19"/>
  <c r="E2465" i="19"/>
  <c r="E2464" i="19"/>
  <c r="E2463" i="19"/>
  <c r="E2462" i="19"/>
  <c r="E2461" i="19"/>
  <c r="E2460" i="19"/>
  <c r="E2459" i="19"/>
  <c r="E2458" i="19"/>
  <c r="E2457" i="19"/>
  <c r="E2456" i="19"/>
  <c r="E2455" i="19"/>
  <c r="E2454" i="19"/>
  <c r="E2453" i="19"/>
  <c r="E2452" i="19"/>
  <c r="E2451" i="19"/>
  <c r="E2450" i="19"/>
  <c r="E2449" i="19"/>
  <c r="E2448" i="19"/>
  <c r="E2447" i="19"/>
  <c r="E2446" i="19"/>
  <c r="E2445" i="19"/>
  <c r="E2444" i="19"/>
  <c r="E2443" i="19"/>
  <c r="E2442" i="19"/>
  <c r="E2441" i="19"/>
  <c r="E2440" i="19"/>
  <c r="E2439" i="19"/>
  <c r="E2438" i="19"/>
  <c r="E2437" i="19"/>
  <c r="E2436" i="19"/>
  <c r="E2435" i="19"/>
  <c r="E2434" i="19"/>
  <c r="E2433" i="19"/>
  <c r="E2432" i="19"/>
  <c r="E2431" i="19"/>
  <c r="E2430" i="19"/>
  <c r="E2429" i="19"/>
  <c r="E2428" i="19"/>
  <c r="E2427" i="19"/>
  <c r="E2426" i="19"/>
  <c r="E2425" i="19"/>
  <c r="E2424" i="19"/>
  <c r="E2423" i="19"/>
  <c r="E2422" i="19"/>
  <c r="E2421" i="19"/>
  <c r="E2420" i="19"/>
  <c r="E2419" i="19"/>
  <c r="E2418" i="19"/>
  <c r="E2417" i="19"/>
  <c r="E2416" i="19"/>
  <c r="E2415" i="19"/>
  <c r="E2414" i="19"/>
  <c r="E2413" i="19"/>
  <c r="E2412" i="19"/>
  <c r="E2411" i="19"/>
  <c r="E2410" i="19"/>
  <c r="E2409" i="19"/>
  <c r="E2408" i="19"/>
  <c r="E2407" i="19"/>
  <c r="E2406" i="19"/>
  <c r="E2405" i="19"/>
  <c r="E2404" i="19"/>
  <c r="E2403" i="19"/>
  <c r="E2402" i="19"/>
  <c r="E2401" i="19"/>
  <c r="E2400" i="19"/>
  <c r="E2399" i="19"/>
  <c r="E2398" i="19"/>
  <c r="E2397" i="19"/>
  <c r="E2396" i="19"/>
  <c r="E2395" i="19"/>
  <c r="E2394" i="19"/>
  <c r="E2393" i="19"/>
  <c r="E2392" i="19"/>
  <c r="E2391" i="19"/>
  <c r="E2390" i="19"/>
  <c r="E2389" i="19"/>
  <c r="E2388" i="19"/>
  <c r="E2387" i="19"/>
  <c r="E2386" i="19"/>
  <c r="E2385" i="19"/>
  <c r="E2384" i="19"/>
  <c r="E2383" i="19"/>
  <c r="E2382" i="19"/>
  <c r="E2381" i="19"/>
  <c r="E2380" i="19"/>
  <c r="E2379" i="19"/>
  <c r="E2378" i="19"/>
  <c r="E2377" i="19"/>
  <c r="E2376" i="19"/>
  <c r="E2375" i="19"/>
  <c r="E2374" i="19"/>
  <c r="E2373" i="19"/>
  <c r="E2372" i="19"/>
  <c r="E2371" i="19"/>
  <c r="E2370" i="19"/>
  <c r="E2369" i="19"/>
  <c r="E2368" i="19"/>
  <c r="E2367" i="19"/>
  <c r="E2366" i="19"/>
  <c r="E2365" i="19"/>
  <c r="E2364" i="19"/>
  <c r="E2363" i="19"/>
  <c r="E2362" i="19"/>
  <c r="E2361" i="19"/>
  <c r="E2360" i="19"/>
  <c r="E2359" i="19"/>
  <c r="E2358" i="19"/>
  <c r="E2357" i="19"/>
  <c r="E2356" i="19"/>
  <c r="E2355" i="19"/>
  <c r="E2354" i="19"/>
  <c r="E2353" i="19"/>
  <c r="E2352" i="19"/>
  <c r="E2351" i="19"/>
  <c r="E2350" i="19"/>
  <c r="E2349" i="19"/>
  <c r="E2348" i="19"/>
  <c r="E2347" i="19"/>
  <c r="E2346" i="19"/>
  <c r="E2345" i="19"/>
  <c r="E2344" i="19"/>
  <c r="E2343" i="19"/>
  <c r="E2342" i="19"/>
  <c r="E2341" i="19"/>
  <c r="E2340" i="19"/>
  <c r="E2339" i="19"/>
  <c r="E2338" i="19"/>
  <c r="E2337" i="19"/>
  <c r="E2336" i="19"/>
  <c r="E2335" i="19"/>
  <c r="E2334" i="19"/>
  <c r="E2333" i="19"/>
  <c r="E2332" i="19"/>
  <c r="E2331" i="19"/>
  <c r="E2330" i="19"/>
  <c r="E2329" i="19"/>
  <c r="E2328" i="19"/>
  <c r="E2327" i="19"/>
  <c r="E2326" i="19"/>
  <c r="E2325" i="19"/>
  <c r="E2324" i="19"/>
  <c r="E2323" i="19"/>
  <c r="E2322" i="19"/>
  <c r="E2321" i="19"/>
  <c r="E2320" i="19"/>
  <c r="E2319" i="19"/>
  <c r="E2318" i="19"/>
  <c r="E2317" i="19"/>
  <c r="E2316" i="19"/>
  <c r="E2315" i="19"/>
  <c r="E2314" i="19"/>
  <c r="E2313" i="19"/>
  <c r="E2312" i="19"/>
  <c r="E2311" i="19"/>
  <c r="E2310" i="19"/>
  <c r="E2309" i="19"/>
  <c r="E2308" i="19"/>
  <c r="E2307" i="19"/>
  <c r="E2306" i="19"/>
  <c r="E2305" i="19"/>
  <c r="E2304" i="19"/>
  <c r="E2303" i="19"/>
  <c r="E2302" i="19"/>
  <c r="E2301" i="19"/>
  <c r="E2300" i="19"/>
  <c r="E2299" i="19"/>
  <c r="E2298" i="19"/>
  <c r="E2297" i="19"/>
  <c r="E2296" i="19"/>
  <c r="E2295" i="19"/>
  <c r="E2294" i="19"/>
  <c r="E2293" i="19"/>
  <c r="E2292" i="19"/>
  <c r="E2291" i="19"/>
  <c r="E2290" i="19"/>
  <c r="E2289" i="19"/>
  <c r="E2288" i="19"/>
  <c r="E2287" i="19"/>
  <c r="E2286" i="19"/>
  <c r="E2285" i="19"/>
  <c r="E2284" i="19"/>
  <c r="E2283" i="19"/>
  <c r="E2282" i="19"/>
  <c r="E2281" i="19"/>
  <c r="E2280" i="19"/>
  <c r="E2279" i="19"/>
  <c r="E2278" i="19"/>
  <c r="E2277" i="19"/>
  <c r="E2276" i="19"/>
  <c r="E2275" i="19"/>
  <c r="E2274" i="19"/>
  <c r="E2273" i="19"/>
  <c r="E2272" i="19"/>
  <c r="E2271" i="19"/>
  <c r="E2270" i="19"/>
  <c r="E2269" i="19"/>
  <c r="E2268" i="19"/>
  <c r="E2267" i="19"/>
  <c r="E2266" i="19"/>
  <c r="E2265" i="19"/>
  <c r="E2264" i="19"/>
  <c r="E2263" i="19"/>
  <c r="E2262" i="19"/>
  <c r="E2261" i="19"/>
  <c r="E2260" i="19"/>
  <c r="E2259" i="19"/>
  <c r="E2258" i="19"/>
  <c r="E2257" i="19"/>
  <c r="E2256" i="19"/>
  <c r="E2255" i="19"/>
  <c r="E2254" i="19"/>
  <c r="E2253" i="19"/>
  <c r="E2252" i="19"/>
  <c r="E2251" i="19"/>
  <c r="E2250" i="19"/>
  <c r="E2249" i="19"/>
  <c r="E2248" i="19"/>
  <c r="E2247" i="19"/>
  <c r="E2246" i="19"/>
  <c r="E2245" i="19"/>
  <c r="E2244" i="19"/>
  <c r="E2243" i="19"/>
  <c r="E2242" i="19"/>
  <c r="E2241" i="19"/>
  <c r="E2240" i="19"/>
  <c r="E2239" i="19"/>
  <c r="E2238" i="19"/>
  <c r="E2237" i="19"/>
  <c r="E2236" i="19"/>
  <c r="E2235" i="19"/>
  <c r="E2234" i="19"/>
  <c r="E2233" i="19"/>
  <c r="E2232" i="19"/>
  <c r="E2231" i="19"/>
  <c r="E2230" i="19"/>
  <c r="E2229" i="19"/>
  <c r="E2228" i="19"/>
  <c r="E2227" i="19"/>
  <c r="E2226" i="19"/>
  <c r="E2225" i="19"/>
  <c r="E2224" i="19"/>
  <c r="E2223" i="19"/>
  <c r="E2222" i="19"/>
  <c r="E2221" i="19"/>
  <c r="E2220" i="19"/>
  <c r="E2219" i="19"/>
  <c r="E2218" i="19"/>
  <c r="E2217" i="19"/>
  <c r="E2216" i="19"/>
  <c r="E2215" i="19"/>
  <c r="E2214" i="19"/>
  <c r="E2213" i="19"/>
  <c r="E2212" i="19"/>
  <c r="E2211" i="19"/>
  <c r="E2210" i="19"/>
  <c r="E2209" i="19"/>
  <c r="E2208" i="19"/>
  <c r="E2207" i="19"/>
  <c r="E2206" i="19"/>
  <c r="E2205" i="19"/>
  <c r="E2204" i="19"/>
  <c r="E2203" i="19"/>
  <c r="E2202" i="19"/>
  <c r="E2201" i="19"/>
  <c r="E2200" i="19"/>
  <c r="E2199" i="19"/>
  <c r="E2198" i="19"/>
  <c r="E2197" i="19"/>
  <c r="E2196" i="19"/>
  <c r="E2195" i="19"/>
  <c r="E2194" i="19"/>
  <c r="E2193" i="19"/>
  <c r="E2192" i="19"/>
  <c r="E2191" i="19"/>
  <c r="E2190" i="19"/>
  <c r="E2189" i="19"/>
  <c r="E2188" i="19"/>
  <c r="E2187" i="19"/>
  <c r="E2186" i="19"/>
  <c r="E2185" i="19"/>
  <c r="E2184" i="19"/>
  <c r="E2183" i="19"/>
  <c r="E2182" i="19"/>
  <c r="E2181" i="19"/>
  <c r="E2180" i="19"/>
  <c r="E2179" i="19"/>
  <c r="E2178" i="19"/>
  <c r="E2177" i="19"/>
  <c r="E2176" i="19"/>
  <c r="E2175" i="19"/>
  <c r="E2174" i="19"/>
  <c r="E2173" i="19"/>
  <c r="E2172" i="19"/>
  <c r="E2171" i="19"/>
  <c r="E2170" i="19"/>
  <c r="E2169" i="19"/>
  <c r="E2168" i="19"/>
  <c r="E2167" i="19"/>
  <c r="E2166" i="19"/>
  <c r="E2165" i="19"/>
  <c r="E2164" i="19"/>
  <c r="E2163" i="19"/>
  <c r="E2162" i="19"/>
  <c r="E2161" i="19"/>
  <c r="E2160" i="19"/>
  <c r="E2159" i="19"/>
  <c r="E2158" i="19"/>
  <c r="E2157" i="19"/>
  <c r="E2156" i="19"/>
  <c r="E2155" i="19"/>
  <c r="E2154" i="19"/>
  <c r="E2153" i="19"/>
  <c r="E2152" i="19"/>
  <c r="E2151" i="19"/>
  <c r="E2150" i="19"/>
  <c r="E2149" i="19"/>
  <c r="E2148" i="19"/>
  <c r="E2147" i="19"/>
  <c r="E2146" i="19"/>
  <c r="E2145" i="19"/>
  <c r="E2144" i="19"/>
  <c r="E2143" i="19"/>
  <c r="E2142" i="19"/>
  <c r="E2141" i="19"/>
  <c r="E2140" i="19"/>
  <c r="E2139" i="19"/>
  <c r="E2138" i="19"/>
  <c r="E2137" i="19"/>
  <c r="E2136" i="19"/>
  <c r="E2135" i="19"/>
  <c r="E2134" i="19"/>
  <c r="E2133" i="19"/>
  <c r="E2132" i="19"/>
  <c r="E2131" i="19"/>
  <c r="E2130" i="19"/>
  <c r="E2129" i="19"/>
  <c r="E2128" i="19"/>
  <c r="E2127" i="19"/>
  <c r="E2126" i="19"/>
  <c r="E2125" i="19"/>
  <c r="E2124" i="19"/>
  <c r="E2123" i="19"/>
  <c r="E2122" i="19"/>
  <c r="E2121" i="19"/>
  <c r="E2120" i="19"/>
  <c r="E2119" i="19"/>
  <c r="E2118" i="19"/>
  <c r="E2117" i="19"/>
  <c r="E2116" i="19"/>
  <c r="E2115" i="19"/>
  <c r="E2114" i="19"/>
  <c r="E2113" i="19"/>
  <c r="E2112" i="19"/>
  <c r="E2111" i="19"/>
  <c r="E2110" i="19"/>
  <c r="E2109" i="19"/>
  <c r="E2108" i="19"/>
  <c r="E2107" i="19"/>
  <c r="E2106" i="19"/>
  <c r="E2105" i="19"/>
  <c r="E2104" i="19"/>
  <c r="E2103" i="19"/>
  <c r="E2102" i="19"/>
  <c r="E2101" i="19"/>
  <c r="E2100" i="19"/>
  <c r="E2099" i="19"/>
  <c r="E2098" i="19"/>
  <c r="E2097" i="19"/>
  <c r="E2096" i="19"/>
  <c r="E2095" i="19"/>
  <c r="E2094" i="19"/>
  <c r="E2093" i="19"/>
  <c r="E2092" i="19"/>
  <c r="E2091" i="19"/>
  <c r="E2090" i="19"/>
  <c r="E2089" i="19"/>
  <c r="E2088" i="19"/>
  <c r="E2087" i="19"/>
  <c r="E2086" i="19"/>
  <c r="E2085" i="19"/>
  <c r="E2084" i="19"/>
  <c r="E2083" i="19"/>
  <c r="E2082" i="19"/>
  <c r="E2081" i="19"/>
  <c r="E2080" i="19"/>
  <c r="E2079" i="19"/>
  <c r="E2078" i="19"/>
  <c r="E2077" i="19"/>
  <c r="E2076" i="19"/>
  <c r="E2075" i="19"/>
  <c r="E2074" i="19"/>
  <c r="E2073" i="19"/>
  <c r="E2072" i="19"/>
  <c r="E2071" i="19"/>
  <c r="E2070" i="19"/>
  <c r="E2069" i="19"/>
  <c r="E2068" i="19"/>
  <c r="E2067" i="19"/>
  <c r="E2066" i="19"/>
  <c r="E2065" i="19"/>
  <c r="E2064" i="19"/>
  <c r="E2063" i="19"/>
  <c r="E2062" i="19"/>
  <c r="E2061" i="19"/>
  <c r="E2060" i="19"/>
  <c r="E2059" i="19"/>
  <c r="E2058" i="19"/>
  <c r="E2057" i="19"/>
  <c r="E2056" i="19"/>
  <c r="E2055" i="19"/>
  <c r="E2054" i="19"/>
  <c r="E2053" i="19"/>
  <c r="E2052" i="19"/>
  <c r="E2051" i="19"/>
  <c r="E2050" i="19"/>
  <c r="E2049" i="19"/>
  <c r="E2048" i="19"/>
  <c r="E2047" i="19"/>
  <c r="E2046" i="19"/>
  <c r="E2045" i="19"/>
  <c r="E2044" i="19"/>
  <c r="E2043" i="19"/>
  <c r="E2042" i="19"/>
  <c r="E2041" i="19"/>
  <c r="E2040" i="19"/>
  <c r="E2039" i="19"/>
  <c r="E2038" i="19"/>
  <c r="E2037" i="19"/>
  <c r="E2036" i="19"/>
  <c r="E2035" i="19"/>
  <c r="E2034" i="19"/>
  <c r="E2033" i="19"/>
  <c r="E2032" i="19"/>
  <c r="E2031" i="19"/>
  <c r="E2030" i="19"/>
  <c r="E2029" i="19"/>
  <c r="E2028" i="19"/>
  <c r="E2027" i="19"/>
  <c r="E2026" i="19"/>
  <c r="E2025" i="19"/>
  <c r="E2024" i="19"/>
  <c r="E2023" i="19"/>
  <c r="E2022" i="19"/>
  <c r="E2021" i="19"/>
  <c r="E2020" i="19"/>
  <c r="E2019" i="19"/>
  <c r="E2018" i="19"/>
  <c r="E2017" i="19"/>
  <c r="E2016" i="19"/>
  <c r="E2015" i="19"/>
  <c r="E2014" i="19"/>
  <c r="E2013" i="19"/>
  <c r="E2012" i="19"/>
  <c r="E2011" i="19"/>
  <c r="E2010" i="19"/>
  <c r="E2009" i="19"/>
  <c r="E2008" i="19"/>
  <c r="E2007" i="19"/>
  <c r="E2006" i="19"/>
  <c r="E2005" i="19"/>
  <c r="E2004" i="19"/>
  <c r="E2003" i="19"/>
  <c r="E2002" i="19"/>
  <c r="E2001" i="19"/>
  <c r="E2000" i="19"/>
  <c r="E1999" i="19"/>
  <c r="E1998" i="19"/>
  <c r="E1997" i="19"/>
  <c r="E199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64" i="19"/>
  <c r="E1963" i="19"/>
  <c r="E1962" i="19"/>
  <c r="E1961" i="19"/>
  <c r="E1960" i="19"/>
  <c r="E1959" i="19"/>
  <c r="E1958" i="19"/>
  <c r="E1957" i="19"/>
  <c r="E1956" i="19"/>
  <c r="E1955" i="19"/>
  <c r="E1954" i="19"/>
  <c r="E1953" i="19"/>
  <c r="E1952" i="19"/>
  <c r="E1951" i="19"/>
  <c r="E1950" i="19"/>
  <c r="E1949" i="19"/>
  <c r="E1948" i="19"/>
  <c r="E1947" i="19"/>
  <c r="E1946" i="19"/>
  <c r="E1945" i="19"/>
  <c r="E1944" i="19"/>
  <c r="E1943" i="19"/>
  <c r="E1942" i="19"/>
  <c r="E1941" i="19"/>
  <c r="E1940" i="19"/>
  <c r="E1939" i="19"/>
  <c r="E1938" i="19"/>
  <c r="E1937" i="19"/>
  <c r="E1936" i="19"/>
  <c r="E1935" i="19"/>
  <c r="E1934" i="19"/>
  <c r="E1933" i="19"/>
  <c r="E1932" i="19"/>
  <c r="E1931" i="19"/>
  <c r="E1930" i="19"/>
  <c r="E1929" i="19"/>
  <c r="E1928" i="19"/>
  <c r="E1927" i="19"/>
  <c r="E1926" i="19"/>
  <c r="E1925" i="19"/>
  <c r="E1924" i="19"/>
  <c r="E1923" i="19"/>
  <c r="E1922" i="19"/>
  <c r="E1921" i="19"/>
  <c r="E1920" i="19"/>
  <c r="E1919" i="19"/>
  <c r="E1918" i="19"/>
  <c r="E1917" i="19"/>
  <c r="E1916" i="19"/>
  <c r="E1915" i="19"/>
  <c r="E1914" i="19"/>
  <c r="E1913" i="19"/>
  <c r="E1912" i="19"/>
  <c r="E1911" i="19"/>
  <c r="E1910" i="19"/>
  <c r="E1909" i="19"/>
  <c r="E1908" i="19"/>
  <c r="E1907" i="19"/>
  <c r="E1906" i="19"/>
  <c r="E1905" i="19"/>
  <c r="E1904" i="19"/>
  <c r="E1903" i="19"/>
  <c r="E1902" i="19"/>
  <c r="E1901" i="19"/>
  <c r="E1900" i="19"/>
  <c r="E1899" i="19"/>
  <c r="E1898" i="19"/>
  <c r="E1897" i="19"/>
  <c r="E1896" i="19"/>
  <c r="E1895" i="19"/>
  <c r="E1894" i="19"/>
  <c r="E1893" i="19"/>
  <c r="E1892" i="19"/>
  <c r="E1891" i="19"/>
  <c r="E1890" i="19"/>
  <c r="E1889" i="19"/>
  <c r="E1888" i="19"/>
  <c r="E1887" i="19"/>
  <c r="E1886" i="19"/>
  <c r="E1885" i="19"/>
  <c r="E1884" i="19"/>
  <c r="E1883" i="19"/>
  <c r="E1882" i="19"/>
  <c r="E1881" i="19"/>
  <c r="E1880" i="19"/>
  <c r="E1879" i="19"/>
  <c r="E1878" i="19"/>
  <c r="E1877" i="19"/>
  <c r="E1876" i="19"/>
  <c r="E1875" i="19"/>
  <c r="E1874" i="19"/>
  <c r="E1873" i="19"/>
  <c r="E1872" i="19"/>
  <c r="E1871" i="19"/>
  <c r="E1870" i="19"/>
  <c r="E1869" i="19"/>
  <c r="E1868" i="19"/>
  <c r="E1867" i="19"/>
  <c r="E1866" i="19"/>
  <c r="E1865" i="19"/>
  <c r="E1864" i="19"/>
  <c r="E1863" i="19"/>
  <c r="E1862" i="19"/>
  <c r="E1861" i="19"/>
  <c r="E1860" i="19"/>
  <c r="E1859" i="19"/>
  <c r="E1858" i="19"/>
  <c r="E1857" i="19"/>
  <c r="E1856" i="19"/>
  <c r="E1855" i="19"/>
  <c r="E1854" i="19"/>
  <c r="E1853" i="19"/>
  <c r="E1852" i="19"/>
  <c r="E1851" i="19"/>
  <c r="E1850" i="19"/>
  <c r="E1849" i="19"/>
  <c r="E1848" i="19"/>
  <c r="E1847" i="19"/>
  <c r="E1846" i="19"/>
  <c r="E1845" i="19"/>
  <c r="E1844" i="19"/>
  <c r="E1843" i="19"/>
  <c r="E1842" i="19"/>
  <c r="E1841" i="19"/>
  <c r="E1840" i="19"/>
  <c r="E1839" i="19"/>
  <c r="E1838" i="19"/>
  <c r="E1837" i="19"/>
  <c r="E1836" i="19"/>
  <c r="E1835" i="19"/>
  <c r="E1834" i="19"/>
  <c r="E1833" i="19"/>
  <c r="E1832" i="19"/>
  <c r="E1831" i="19"/>
  <c r="E1830" i="19"/>
  <c r="E1829" i="19"/>
  <c r="E1828" i="19"/>
  <c r="E1827" i="19"/>
  <c r="E1826" i="19"/>
  <c r="E1825" i="19"/>
  <c r="E1824" i="19"/>
  <c r="E1823" i="19"/>
  <c r="E1822" i="19"/>
  <c r="E1821" i="19"/>
  <c r="E1820" i="19"/>
  <c r="E1819" i="19"/>
  <c r="E1818" i="19"/>
  <c r="E1817" i="19"/>
  <c r="E1816" i="19"/>
  <c r="E1815" i="19"/>
  <c r="E1814" i="19"/>
  <c r="E1813" i="19"/>
  <c r="E1812" i="19"/>
  <c r="E1811" i="19"/>
  <c r="E1810" i="19"/>
  <c r="E1809" i="19"/>
  <c r="E1808" i="19"/>
  <c r="E1807" i="19"/>
  <c r="E1806" i="19"/>
  <c r="E1805" i="19"/>
  <c r="E1804" i="19"/>
  <c r="E1803" i="19"/>
  <c r="E1802" i="19"/>
  <c r="E1801" i="19"/>
  <c r="E1800" i="19"/>
  <c r="E1799" i="19"/>
  <c r="E1798" i="19"/>
  <c r="E1797" i="19"/>
  <c r="E1796" i="19"/>
  <c r="E1795" i="19"/>
  <c r="E1794" i="19"/>
  <c r="E1793" i="19"/>
  <c r="E1792" i="19"/>
  <c r="E1791" i="19"/>
  <c r="E1790" i="19"/>
  <c r="E1789" i="19"/>
  <c r="E1788" i="19"/>
  <c r="E1787" i="19"/>
  <c r="E1786" i="19"/>
  <c r="E1785" i="19"/>
  <c r="E1784" i="19"/>
  <c r="E1783" i="19"/>
  <c r="E1782" i="19"/>
  <c r="E1781" i="19"/>
  <c r="E1780" i="19"/>
  <c r="E1779" i="19"/>
  <c r="E1778" i="19"/>
  <c r="E1777" i="19"/>
  <c r="E1776" i="19"/>
  <c r="E1775" i="19"/>
  <c r="E1774" i="19"/>
  <c r="E1773" i="19"/>
  <c r="E1772" i="19"/>
  <c r="E1771" i="19"/>
  <c r="E1770" i="19"/>
  <c r="E1769" i="19"/>
  <c r="E1768" i="19"/>
  <c r="E1767" i="19"/>
  <c r="E1766" i="19"/>
  <c r="E1765" i="19"/>
  <c r="E1764" i="19"/>
  <c r="E1763" i="19"/>
  <c r="E1762" i="19"/>
  <c r="E1761" i="19"/>
  <c r="E1760" i="19"/>
  <c r="E1759" i="19"/>
  <c r="E1758" i="19"/>
  <c r="E1757" i="19"/>
  <c r="E1756" i="19"/>
  <c r="E1755" i="19"/>
  <c r="E1754" i="19"/>
  <c r="E1753" i="19"/>
  <c r="E1752" i="19"/>
  <c r="E1751" i="19"/>
  <c r="E1750" i="19"/>
  <c r="E1749" i="19"/>
  <c r="E1748" i="19"/>
  <c r="E1747" i="19"/>
  <c r="E1746" i="19"/>
  <c r="E1745" i="19"/>
  <c r="E1744" i="19"/>
  <c r="E1743" i="19"/>
  <c r="E1742" i="19"/>
  <c r="E1741" i="19"/>
  <c r="E1740" i="19"/>
  <c r="E1739" i="19"/>
  <c r="E1738" i="19"/>
  <c r="E1737" i="19"/>
  <c r="E1736" i="19"/>
  <c r="E1735" i="19"/>
  <c r="E1734" i="19"/>
  <c r="E1733" i="19"/>
  <c r="E1732" i="19"/>
  <c r="E1731" i="19"/>
  <c r="E1730" i="19"/>
  <c r="E1729" i="19"/>
  <c r="E1728" i="19"/>
  <c r="E1727" i="19"/>
  <c r="E1726" i="19"/>
  <c r="E1725" i="19"/>
  <c r="E1724" i="19"/>
  <c r="E1723" i="19"/>
  <c r="E1722" i="19"/>
  <c r="E1721" i="19"/>
  <c r="E1720" i="19"/>
  <c r="E1719" i="19"/>
  <c r="E1718" i="19"/>
  <c r="E1717" i="19"/>
  <c r="E1716" i="19"/>
  <c r="E1715" i="19"/>
  <c r="E1714" i="19"/>
  <c r="E1713" i="19"/>
  <c r="E1712" i="19"/>
  <c r="E1711" i="19"/>
  <c r="E1710" i="19"/>
  <c r="E1709" i="19"/>
  <c r="E1708" i="19"/>
  <c r="E1707" i="19"/>
  <c r="E1706" i="19"/>
  <c r="E1705" i="19"/>
  <c r="E1704" i="19"/>
  <c r="E1703" i="19"/>
  <c r="E1702" i="19"/>
  <c r="E1701" i="19"/>
  <c r="E1700" i="19"/>
  <c r="E1699" i="19"/>
  <c r="E1698" i="19"/>
  <c r="E1697" i="19"/>
  <c r="E1696" i="19"/>
  <c r="E1695" i="19"/>
  <c r="E1694" i="19"/>
  <c r="E1693" i="19"/>
  <c r="E1692" i="19"/>
  <c r="E1691" i="19"/>
  <c r="E1690" i="19"/>
  <c r="E1689" i="19"/>
  <c r="E1688" i="19"/>
  <c r="E1687" i="19"/>
  <c r="E1686" i="19"/>
  <c r="E1685" i="19"/>
  <c r="E1684" i="19"/>
  <c r="E1683" i="19"/>
  <c r="E1682" i="19"/>
  <c r="E1681" i="19"/>
  <c r="E1680" i="19"/>
  <c r="E1679" i="19"/>
  <c r="E1678" i="19"/>
  <c r="E1677" i="19"/>
  <c r="E1676" i="19"/>
  <c r="E1675" i="19"/>
  <c r="E1674" i="19"/>
  <c r="E1673" i="19"/>
  <c r="E1672" i="19"/>
  <c r="E1671" i="19"/>
  <c r="E1670" i="19"/>
  <c r="E1669" i="19"/>
  <c r="E1668" i="19"/>
  <c r="E1667" i="19"/>
  <c r="E1666" i="19"/>
  <c r="E1665" i="19"/>
  <c r="E1664" i="19"/>
  <c r="E1663" i="19"/>
  <c r="E1662" i="19"/>
  <c r="E1661" i="19"/>
  <c r="E1660" i="19"/>
  <c r="E1659" i="19"/>
  <c r="E1658" i="19"/>
  <c r="E1657" i="19"/>
  <c r="E1656" i="19"/>
  <c r="E1655" i="19"/>
  <c r="E1654" i="19"/>
  <c r="E1653" i="19"/>
  <c r="E1652" i="19"/>
  <c r="E1651" i="19"/>
  <c r="E1650" i="19"/>
  <c r="E1649" i="19"/>
  <c r="E1648" i="19"/>
  <c r="E1647" i="19"/>
  <c r="E1646" i="19"/>
  <c r="E1645" i="19"/>
  <c r="E1644" i="19"/>
  <c r="E1643" i="19"/>
  <c r="E1642" i="19"/>
  <c r="E1641" i="19"/>
  <c r="E1640" i="19"/>
  <c r="E1639" i="19"/>
  <c r="E1638" i="19"/>
  <c r="E1637" i="19"/>
  <c r="E1636" i="19"/>
  <c r="E1635" i="19"/>
  <c r="E1634" i="19"/>
  <c r="E1633" i="19"/>
  <c r="E1632" i="19"/>
  <c r="E1631" i="19"/>
  <c r="E1630" i="19"/>
  <c r="E1629" i="19"/>
  <c r="E1628" i="19"/>
  <c r="E1627" i="19"/>
  <c r="E1626" i="19"/>
  <c r="E1625" i="19"/>
  <c r="E1624" i="19"/>
  <c r="E1623" i="19"/>
  <c r="E1622" i="19"/>
  <c r="E1621" i="19"/>
  <c r="E1620" i="19"/>
  <c r="E1619" i="19"/>
  <c r="E1618" i="19"/>
  <c r="E1617" i="19"/>
  <c r="E1616" i="19"/>
  <c r="E1615" i="19"/>
  <c r="E1614" i="19"/>
  <c r="E1613" i="19"/>
  <c r="E1612" i="19"/>
  <c r="E1611" i="19"/>
  <c r="E1610" i="19"/>
  <c r="E1609" i="19"/>
  <c r="E1608" i="19"/>
  <c r="E1607" i="19"/>
  <c r="E1606" i="19"/>
  <c r="E1605" i="19"/>
  <c r="E1604" i="19"/>
  <c r="E1603" i="19"/>
  <c r="E1602" i="19"/>
  <c r="E1601" i="19"/>
  <c r="E1600" i="19"/>
  <c r="E1599" i="19"/>
  <c r="E1598" i="19"/>
  <c r="E1597" i="19"/>
  <c r="E1596" i="19"/>
  <c r="E1595" i="19"/>
  <c r="E1594" i="19"/>
  <c r="E1593" i="19"/>
  <c r="E1592" i="19"/>
  <c r="E1591" i="19"/>
  <c r="E1590" i="19"/>
  <c r="E1589" i="19"/>
  <c r="E1588" i="19"/>
  <c r="E1587" i="19"/>
  <c r="E1586" i="19"/>
  <c r="E1585" i="19"/>
  <c r="E1584" i="19"/>
  <c r="E1583" i="19"/>
  <c r="E1582" i="19"/>
  <c r="E1581" i="19"/>
  <c r="E1580" i="19"/>
  <c r="E1579" i="19"/>
  <c r="E1578" i="19"/>
  <c r="E1577" i="19"/>
  <c r="E1576" i="19"/>
  <c r="E1575" i="19"/>
  <c r="E1574" i="19"/>
  <c r="E1573" i="19"/>
  <c r="E1572" i="19"/>
  <c r="E1571" i="19"/>
  <c r="E1570" i="19"/>
  <c r="E1569" i="19"/>
  <c r="E1568" i="19"/>
  <c r="E1567" i="19"/>
  <c r="E1566" i="19"/>
  <c r="E1565" i="19"/>
  <c r="E1564" i="19"/>
  <c r="E1563" i="19"/>
  <c r="E1562" i="19"/>
  <c r="E1561" i="19"/>
  <c r="E1560" i="19"/>
  <c r="E1559" i="19"/>
  <c r="E1558" i="19"/>
  <c r="E1557" i="19"/>
  <c r="E1556" i="19"/>
  <c r="E1555" i="19"/>
  <c r="E1554" i="19"/>
  <c r="E1553" i="19"/>
  <c r="E1552" i="19"/>
  <c r="E1551" i="19"/>
  <c r="E1550" i="19"/>
  <c r="E1549" i="19"/>
  <c r="E1548" i="19"/>
  <c r="E1547" i="19"/>
  <c r="E1546" i="19"/>
  <c r="E1545" i="19"/>
  <c r="E1544" i="19"/>
  <c r="E1543" i="19"/>
  <c r="E1542" i="19"/>
  <c r="E1541" i="19"/>
  <c r="E1540" i="19"/>
  <c r="E1539" i="19"/>
  <c r="E1538" i="19"/>
  <c r="E1537" i="19"/>
  <c r="E1536" i="19"/>
  <c r="E1535" i="19"/>
  <c r="E1534" i="19"/>
  <c r="E1533" i="19"/>
  <c r="E1532" i="19"/>
  <c r="E1531" i="19"/>
  <c r="E1530" i="19"/>
  <c r="E1529" i="19"/>
  <c r="E1528" i="19"/>
  <c r="E1527" i="19"/>
  <c r="E1526" i="19"/>
  <c r="E1525" i="19"/>
  <c r="E1524" i="19"/>
  <c r="E1523" i="19"/>
  <c r="E1522" i="19"/>
  <c r="E1521" i="19"/>
  <c r="E1520" i="19"/>
  <c r="E1519" i="19"/>
  <c r="E1518" i="19"/>
  <c r="E1517" i="19"/>
  <c r="E1516" i="19"/>
  <c r="E1515" i="19"/>
  <c r="E1514" i="19"/>
  <c r="E1513" i="19"/>
  <c r="E1512" i="19"/>
  <c r="E1511" i="19"/>
  <c r="E1510" i="19"/>
  <c r="E1509" i="19"/>
  <c r="E1508" i="19"/>
  <c r="E1507" i="19"/>
  <c r="E1506" i="19"/>
  <c r="E1505" i="19"/>
  <c r="E1504" i="19"/>
  <c r="E1503" i="19"/>
  <c r="E1502" i="19"/>
  <c r="E1501" i="19"/>
  <c r="E1500" i="19"/>
  <c r="E1499" i="19"/>
  <c r="E1498" i="19"/>
  <c r="E1497" i="19"/>
  <c r="E1496" i="19"/>
  <c r="E1495" i="19"/>
  <c r="E1494" i="19"/>
  <c r="E1493" i="19"/>
  <c r="E1492" i="19"/>
  <c r="E1491" i="19"/>
  <c r="E1490" i="19"/>
  <c r="E1489" i="19"/>
  <c r="E1488" i="19"/>
  <c r="E1487" i="19"/>
  <c r="E1486" i="19"/>
  <c r="E1485" i="19"/>
  <c r="E1484" i="19"/>
  <c r="E1483" i="19"/>
  <c r="E1482" i="19"/>
  <c r="E1481" i="19"/>
  <c r="E1480" i="19"/>
  <c r="E1479" i="19"/>
  <c r="E1478" i="19"/>
  <c r="E1477" i="19"/>
  <c r="E1476" i="19"/>
  <c r="E1475" i="19"/>
  <c r="E1474" i="19"/>
  <c r="E1473" i="19"/>
  <c r="E1472" i="19"/>
  <c r="E1471" i="19"/>
  <c r="E1470" i="19"/>
  <c r="E1469" i="19"/>
  <c r="E1468" i="19"/>
  <c r="E1467" i="19"/>
  <c r="E1466" i="19"/>
  <c r="E1465" i="19"/>
  <c r="E1464" i="19"/>
  <c r="E1463" i="19"/>
  <c r="E1462" i="19"/>
  <c r="E1461" i="19"/>
  <c r="E1460" i="19"/>
  <c r="E1459" i="19"/>
  <c r="E1458" i="19"/>
  <c r="E1457" i="19"/>
  <c r="E1456" i="19"/>
  <c r="E1455" i="19"/>
  <c r="E1454" i="19"/>
  <c r="E1453" i="19"/>
  <c r="E1452" i="19"/>
  <c r="E1451" i="19"/>
  <c r="E1450" i="19"/>
  <c r="E1449" i="19"/>
  <c r="E1448" i="19"/>
  <c r="E1447" i="19"/>
  <c r="E1446" i="19"/>
  <c r="E1445" i="19"/>
  <c r="E1444" i="19"/>
  <c r="E1443" i="19"/>
  <c r="E1442" i="19"/>
  <c r="E1441" i="19"/>
  <c r="E1440" i="19"/>
  <c r="E1439" i="19"/>
  <c r="E1438" i="19"/>
  <c r="E1437" i="19"/>
  <c r="E1436" i="19"/>
  <c r="E1435" i="19"/>
  <c r="E1434" i="19"/>
  <c r="E1433" i="19"/>
  <c r="E1432" i="19"/>
  <c r="E1431" i="19"/>
  <c r="E1430" i="19"/>
  <c r="E1429" i="19"/>
  <c r="E1428" i="19"/>
  <c r="E1427" i="19"/>
  <c r="E1426" i="19"/>
  <c r="E1425" i="19"/>
  <c r="E1424" i="19"/>
  <c r="E1423" i="19"/>
  <c r="E1422" i="19"/>
  <c r="E1421" i="19"/>
  <c r="E1420" i="19"/>
  <c r="E1419" i="19"/>
  <c r="E1418" i="19"/>
  <c r="E1417" i="19"/>
  <c r="E1416" i="19"/>
  <c r="E1415" i="19"/>
  <c r="E1414" i="19"/>
  <c r="E1413" i="19"/>
  <c r="E1412" i="19"/>
  <c r="E1411" i="19"/>
  <c r="E1410" i="19"/>
  <c r="E1409" i="19"/>
  <c r="E1408" i="19"/>
  <c r="E1407" i="19"/>
  <c r="E1406" i="19"/>
  <c r="E1405" i="19"/>
  <c r="E1404" i="19"/>
  <c r="E1403" i="19"/>
  <c r="E1402" i="19"/>
  <c r="E1401" i="19"/>
  <c r="E1400" i="19"/>
  <c r="E1399" i="19"/>
  <c r="E1398" i="19"/>
  <c r="E1397" i="19"/>
  <c r="E1396" i="19"/>
  <c r="E1395" i="19"/>
  <c r="E1394" i="19"/>
  <c r="E1393" i="19"/>
  <c r="E1392" i="19"/>
  <c r="E1391" i="19"/>
  <c r="E1390" i="19"/>
  <c r="E1389" i="19"/>
  <c r="E1388" i="19"/>
  <c r="E1387" i="19"/>
  <c r="E1386" i="19"/>
  <c r="E1385" i="19"/>
  <c r="E1384" i="19"/>
  <c r="E1383" i="19"/>
  <c r="E1382" i="19"/>
  <c r="E1381" i="19"/>
  <c r="E1380" i="19"/>
  <c r="E1379" i="19"/>
  <c r="E1378" i="19"/>
  <c r="E1377" i="19"/>
  <c r="E1376" i="19"/>
  <c r="E1375" i="19"/>
  <c r="E1374" i="19"/>
  <c r="E1373" i="19"/>
  <c r="E1372" i="19"/>
  <c r="E1371" i="19"/>
  <c r="E1370" i="19"/>
  <c r="E1369" i="19"/>
  <c r="E1368" i="19"/>
  <c r="E1367" i="19"/>
  <c r="E1366" i="19"/>
  <c r="E1365" i="19"/>
  <c r="E1364" i="19"/>
  <c r="E1363" i="19"/>
  <c r="E1362" i="19"/>
  <c r="E1361" i="19"/>
  <c r="E1360" i="19"/>
  <c r="E1359" i="19"/>
  <c r="E1358" i="19"/>
  <c r="E1357" i="19"/>
  <c r="E1356" i="19"/>
  <c r="E1355" i="19"/>
  <c r="E1354" i="19"/>
  <c r="E1353" i="19"/>
  <c r="E1352" i="19"/>
  <c r="E1351" i="19"/>
  <c r="E1350" i="19"/>
  <c r="E1349" i="19"/>
  <c r="E1348" i="19"/>
  <c r="E1347" i="19"/>
  <c r="E1346" i="19"/>
  <c r="E1345" i="19"/>
  <c r="E1344" i="19"/>
  <c r="E1343" i="19"/>
  <c r="E1342" i="19"/>
  <c r="E1341" i="19"/>
  <c r="E1340" i="19"/>
  <c r="E1339" i="19"/>
  <c r="E1338" i="19"/>
  <c r="E1337" i="19"/>
  <c r="E1336" i="19"/>
  <c r="E1335" i="19"/>
  <c r="E1334" i="19"/>
  <c r="E1333" i="19"/>
  <c r="E1332" i="19"/>
  <c r="E1331" i="19"/>
  <c r="E1330" i="19"/>
  <c r="E1329" i="19"/>
  <c r="E1328" i="19"/>
  <c r="E1327" i="19"/>
  <c r="E1326" i="19"/>
  <c r="E1325" i="19"/>
  <c r="E1324" i="19"/>
  <c r="E1323" i="19"/>
  <c r="E1322" i="19"/>
  <c r="E1321" i="19"/>
  <c r="E1320" i="19"/>
  <c r="E1319" i="19"/>
  <c r="E1318" i="19"/>
  <c r="E1317" i="19"/>
  <c r="E1316" i="19"/>
  <c r="E1315" i="19"/>
  <c r="E1314" i="19"/>
  <c r="E1313" i="19"/>
  <c r="E1312" i="19"/>
  <c r="E1311" i="19"/>
  <c r="E1310" i="19"/>
  <c r="E1309" i="19"/>
  <c r="E1308" i="19"/>
  <c r="E1307" i="19"/>
  <c r="E1306" i="19"/>
  <c r="E1305" i="19"/>
  <c r="E1304" i="19"/>
  <c r="E1303" i="19"/>
  <c r="E1302" i="19"/>
  <c r="E1301" i="19"/>
  <c r="E1300" i="19"/>
  <c r="E1299" i="19"/>
  <c r="E1298" i="19"/>
  <c r="E1297" i="19"/>
  <c r="E1296" i="19"/>
  <c r="E1295" i="19"/>
  <c r="E1294" i="19"/>
  <c r="E1293" i="19"/>
  <c r="E1292" i="19"/>
  <c r="E1291" i="19"/>
  <c r="E1290" i="19"/>
  <c r="E1289" i="19"/>
  <c r="E1288" i="19"/>
  <c r="E1287" i="19"/>
  <c r="E1286" i="19"/>
  <c r="E1285" i="19"/>
  <c r="E1284" i="19"/>
  <c r="E1283" i="19"/>
  <c r="E1282" i="19"/>
  <c r="E1281" i="19"/>
  <c r="E1280" i="19"/>
  <c r="E1279" i="19"/>
  <c r="E1278" i="19"/>
  <c r="E1277" i="19"/>
  <c r="E1276" i="19"/>
  <c r="E1275" i="19"/>
  <c r="E1274" i="19"/>
  <c r="E1273" i="19"/>
  <c r="E1272" i="19"/>
  <c r="E1271" i="19"/>
  <c r="E1270" i="19"/>
  <c r="E1269" i="19"/>
  <c r="E1268" i="19"/>
  <c r="E1267" i="19"/>
  <c r="E1266" i="19"/>
  <c r="E1265" i="19"/>
  <c r="E1264" i="19"/>
  <c r="E1263" i="19"/>
  <c r="E1262" i="19"/>
  <c r="E1261" i="19"/>
  <c r="E1260" i="19"/>
  <c r="E1259" i="19"/>
  <c r="E1258" i="19"/>
  <c r="E1257" i="19"/>
  <c r="E1256" i="19"/>
  <c r="E1255" i="19"/>
  <c r="E1254" i="19"/>
  <c r="E1253" i="19"/>
  <c r="E1252" i="19"/>
  <c r="E1251" i="19"/>
  <c r="E1250" i="19"/>
  <c r="E1249" i="19"/>
  <c r="E1248" i="19"/>
  <c r="E1247" i="19"/>
  <c r="E1246" i="19"/>
  <c r="E1245" i="19"/>
  <c r="E1244" i="19"/>
  <c r="E1243" i="19"/>
  <c r="E1242" i="19"/>
  <c r="E1241" i="19"/>
  <c r="E1240" i="19"/>
  <c r="E1239" i="19"/>
  <c r="E1238" i="19"/>
  <c r="E1237" i="19"/>
  <c r="E1236" i="19"/>
  <c r="E1235" i="19"/>
  <c r="E1234" i="19"/>
  <c r="E1233" i="19"/>
  <c r="E1232" i="19"/>
  <c r="E1231" i="19"/>
  <c r="E1230" i="19"/>
  <c r="E1229" i="19"/>
  <c r="E1228" i="19"/>
  <c r="E1227" i="19"/>
  <c r="E1226" i="19"/>
  <c r="E1225" i="19"/>
  <c r="E1224" i="19"/>
  <c r="E1223" i="19"/>
  <c r="E1222" i="19"/>
  <c r="E1221" i="19"/>
  <c r="E1220" i="19"/>
  <c r="E1219" i="19"/>
  <c r="E1218" i="19"/>
  <c r="E1217" i="19"/>
  <c r="E1216" i="19"/>
  <c r="E1215" i="19"/>
  <c r="E1214" i="19"/>
  <c r="E1213" i="19"/>
  <c r="E1212" i="19"/>
  <c r="E1211" i="19"/>
  <c r="E1210" i="19"/>
  <c r="E1209" i="19"/>
  <c r="E1208" i="19"/>
  <c r="E1207" i="19"/>
  <c r="E1206" i="19"/>
  <c r="E1205" i="19"/>
  <c r="E1204" i="19"/>
  <c r="E1203" i="19"/>
  <c r="E1202" i="19"/>
  <c r="E1201" i="19"/>
  <c r="E1200" i="19"/>
  <c r="E1199" i="19"/>
  <c r="E1198" i="19"/>
  <c r="E1197" i="19"/>
  <c r="E1196" i="19"/>
  <c r="E1195" i="19"/>
  <c r="E1194" i="19"/>
  <c r="E1193" i="19"/>
  <c r="E1192" i="19"/>
  <c r="E1191" i="19"/>
  <c r="E1190" i="19"/>
  <c r="E1189" i="19"/>
  <c r="E1188" i="19"/>
  <c r="E1187" i="19"/>
  <c r="E1186" i="19"/>
  <c r="E1185" i="19"/>
  <c r="E1184" i="19"/>
  <c r="E1183" i="19"/>
  <c r="E1182" i="19"/>
  <c r="E1181" i="19"/>
  <c r="E1180" i="19"/>
  <c r="E1179" i="19"/>
  <c r="E1178" i="19"/>
  <c r="E1177" i="19"/>
  <c r="E1176" i="19"/>
  <c r="E1175" i="19"/>
  <c r="E1174" i="19"/>
  <c r="E1173" i="19"/>
  <c r="E1172" i="19"/>
  <c r="E1171" i="19"/>
  <c r="E1170" i="19"/>
  <c r="E1169" i="19"/>
  <c r="E1168" i="19"/>
  <c r="E1167" i="19"/>
  <c r="E1166" i="19"/>
  <c r="E1165" i="19"/>
  <c r="E1164" i="19"/>
  <c r="E1163" i="19"/>
  <c r="E1162" i="19"/>
  <c r="E1161" i="19"/>
  <c r="E1160" i="19"/>
  <c r="E1159" i="19"/>
  <c r="E1158" i="19"/>
  <c r="E1157" i="19"/>
  <c r="E1156" i="19"/>
  <c r="E1155" i="19"/>
  <c r="E1154" i="19"/>
  <c r="E1153" i="19"/>
  <c r="E1152" i="19"/>
  <c r="E1151" i="19"/>
  <c r="E1150" i="19"/>
  <c r="E1149" i="19"/>
  <c r="E1148" i="19"/>
  <c r="E1147" i="19"/>
  <c r="E1146" i="19"/>
  <c r="E1145" i="19"/>
  <c r="E1144" i="19"/>
  <c r="E1143" i="19"/>
  <c r="E1142" i="19"/>
  <c r="E1141" i="19"/>
  <c r="E1140" i="19"/>
  <c r="E1139" i="19"/>
  <c r="E1138" i="19"/>
  <c r="E1137" i="19"/>
  <c r="E1136" i="19"/>
  <c r="E1135" i="19"/>
  <c r="E1134" i="19"/>
  <c r="E1133" i="19"/>
  <c r="E1132" i="19"/>
  <c r="E1131" i="19"/>
  <c r="E1130" i="19"/>
  <c r="E1129" i="19"/>
  <c r="E1128" i="19"/>
  <c r="E1127" i="19"/>
  <c r="E1126" i="19"/>
  <c r="E1125" i="19"/>
  <c r="E1124" i="19"/>
  <c r="E1123" i="19"/>
  <c r="E1122" i="19"/>
  <c r="E1121" i="19"/>
  <c r="E1120" i="19"/>
  <c r="E1119" i="19"/>
  <c r="E1118" i="19"/>
  <c r="E1117" i="19"/>
  <c r="E1116" i="19"/>
  <c r="E1115" i="19"/>
  <c r="E1114" i="19"/>
  <c r="E1113" i="19"/>
  <c r="E1112" i="19"/>
  <c r="E1111" i="19"/>
  <c r="E1110" i="19"/>
  <c r="E1109" i="19"/>
  <c r="E1108" i="19"/>
  <c r="E1107" i="19"/>
  <c r="E1106" i="19"/>
  <c r="E1105" i="19"/>
  <c r="E1104" i="19"/>
  <c r="E1103" i="19"/>
  <c r="E1102" i="19"/>
  <c r="E1101" i="19"/>
  <c r="E1100" i="19"/>
  <c r="E1099" i="19"/>
  <c r="E1098" i="19"/>
  <c r="E1097" i="19"/>
  <c r="E1096" i="19"/>
  <c r="E1095" i="19"/>
  <c r="E1094" i="19"/>
  <c r="E1093" i="19"/>
  <c r="E1092" i="19"/>
  <c r="E1091" i="19"/>
  <c r="E1090" i="19"/>
  <c r="E1089" i="19"/>
  <c r="E1088" i="19"/>
  <c r="E1087" i="19"/>
  <c r="E1086" i="19"/>
  <c r="E1085" i="19"/>
  <c r="E1084" i="19"/>
  <c r="E1083" i="19"/>
  <c r="E1082" i="19"/>
  <c r="E1081" i="19"/>
  <c r="E1080" i="19"/>
  <c r="E1079" i="19"/>
  <c r="E1078" i="19"/>
  <c r="E1077" i="19"/>
  <c r="E1076" i="19"/>
  <c r="E1075" i="19"/>
  <c r="E1074" i="19"/>
  <c r="E1073" i="19"/>
  <c r="E1072" i="19"/>
  <c r="E1071" i="19"/>
  <c r="E1070" i="19"/>
  <c r="E1069" i="19"/>
  <c r="E1068" i="19"/>
  <c r="E1067" i="19"/>
  <c r="E1066" i="19"/>
  <c r="E1065" i="19"/>
  <c r="E1064" i="19"/>
  <c r="E1063" i="19"/>
  <c r="E1062" i="19"/>
  <c r="E1061" i="19"/>
  <c r="E1060" i="19"/>
  <c r="E1059" i="19"/>
  <c r="E1058" i="19"/>
  <c r="E1057" i="19"/>
  <c r="E1056" i="19"/>
  <c r="E1055" i="19"/>
  <c r="E1054" i="19"/>
  <c r="E1053" i="19"/>
  <c r="E1052" i="19"/>
  <c r="E1051" i="19"/>
  <c r="E1050" i="19"/>
  <c r="E1049" i="19"/>
  <c r="E1048" i="19"/>
  <c r="E1047" i="19"/>
  <c r="E1046" i="19"/>
  <c r="E1045" i="19"/>
  <c r="E1044" i="19"/>
  <c r="E1043" i="19"/>
  <c r="E1042" i="19"/>
  <c r="E1041" i="19"/>
  <c r="E1040" i="19"/>
  <c r="E1039" i="19"/>
  <c r="E1038" i="19"/>
  <c r="E1037" i="19"/>
  <c r="E1036" i="19"/>
  <c r="E1035" i="19"/>
  <c r="E1034" i="19"/>
  <c r="E1033" i="19"/>
  <c r="E1032" i="19"/>
  <c r="E1031" i="19"/>
  <c r="E1030" i="19"/>
  <c r="E1029" i="19"/>
  <c r="E1028" i="19"/>
  <c r="E1027" i="19"/>
  <c r="E1026" i="19"/>
  <c r="E1025" i="19"/>
  <c r="E1024" i="19"/>
  <c r="E1023" i="19"/>
  <c r="E1022" i="19"/>
  <c r="E1021" i="19"/>
  <c r="E1020" i="19"/>
  <c r="E1019" i="19"/>
  <c r="E1018" i="19"/>
  <c r="E1017" i="19"/>
  <c r="E1016" i="19"/>
  <c r="E1015" i="19"/>
  <c r="E1014" i="19"/>
  <c r="E1013" i="19"/>
  <c r="E1012" i="19"/>
  <c r="E1011" i="19"/>
  <c r="E1010" i="19"/>
  <c r="E1009" i="19"/>
  <c r="E1008" i="19"/>
  <c r="E1007" i="19"/>
  <c r="E1006" i="19"/>
  <c r="E1005" i="19"/>
  <c r="E1004" i="19"/>
  <c r="E1003" i="19"/>
  <c r="E1002" i="19"/>
  <c r="E1001" i="19"/>
  <c r="E1000" i="19"/>
  <c r="E999" i="19"/>
  <c r="E998" i="19"/>
  <c r="E997" i="19"/>
  <c r="E996" i="19"/>
  <c r="E995" i="19"/>
  <c r="E994" i="19"/>
  <c r="E993" i="19"/>
  <c r="E992" i="19"/>
  <c r="E991" i="19"/>
  <c r="E990" i="19"/>
  <c r="E989" i="19"/>
  <c r="E988" i="19"/>
  <c r="E987" i="19"/>
  <c r="E986" i="19"/>
  <c r="E985" i="19"/>
  <c r="E984" i="19"/>
  <c r="E983" i="19"/>
  <c r="E982" i="19"/>
  <c r="E981" i="19"/>
  <c r="E980" i="19"/>
  <c r="E979" i="19"/>
  <c r="E978" i="19"/>
  <c r="E977" i="19"/>
  <c r="E976" i="19"/>
  <c r="E975" i="19"/>
  <c r="E974" i="19"/>
  <c r="E973" i="19"/>
  <c r="E972" i="19"/>
  <c r="E971" i="19"/>
  <c r="E970" i="19"/>
  <c r="E969" i="19"/>
  <c r="E968" i="19"/>
  <c r="E967" i="19"/>
  <c r="E966" i="19"/>
  <c r="E965" i="19"/>
  <c r="E964" i="19"/>
  <c r="E963" i="19"/>
  <c r="E962" i="19"/>
  <c r="E961" i="19"/>
  <c r="E960" i="19"/>
  <c r="E959" i="19"/>
  <c r="E958" i="19"/>
  <c r="E957" i="19"/>
  <c r="E956" i="19"/>
  <c r="E955" i="19"/>
  <c r="E954" i="19"/>
  <c r="E953" i="19"/>
  <c r="E952" i="19"/>
  <c r="E951" i="19"/>
  <c r="E950" i="19"/>
  <c r="E949" i="19"/>
  <c r="E948" i="19"/>
  <c r="E947" i="19"/>
  <c r="E946" i="19"/>
  <c r="E945" i="19"/>
  <c r="E944" i="19"/>
  <c r="E943" i="19"/>
  <c r="E942" i="19"/>
  <c r="E941" i="19"/>
  <c r="E940" i="19"/>
  <c r="E939" i="19"/>
  <c r="E938" i="19"/>
  <c r="E937" i="19"/>
  <c r="E936" i="19"/>
  <c r="E935" i="19"/>
  <c r="E934" i="19"/>
  <c r="E933" i="19"/>
  <c r="E932" i="19"/>
  <c r="E931" i="19"/>
  <c r="E930" i="19"/>
  <c r="E929" i="19"/>
  <c r="E928" i="19"/>
  <c r="E927" i="19"/>
  <c r="E926" i="19"/>
  <c r="E925" i="19"/>
  <c r="E924" i="19"/>
  <c r="E923" i="19"/>
  <c r="E922" i="19"/>
  <c r="E921" i="19"/>
  <c r="E920" i="19"/>
  <c r="E919" i="19"/>
  <c r="E918" i="19"/>
  <c r="E917" i="19"/>
  <c r="E916" i="19"/>
  <c r="E915" i="19"/>
  <c r="E914" i="19"/>
  <c r="E913" i="19"/>
  <c r="E912" i="19"/>
  <c r="E911" i="19"/>
  <c r="E910" i="19"/>
  <c r="E909" i="19"/>
  <c r="E908" i="19"/>
  <c r="E907" i="19"/>
  <c r="E906" i="19"/>
  <c r="E905" i="19"/>
  <c r="E904" i="19"/>
  <c r="E903" i="19"/>
  <c r="E902" i="19"/>
  <c r="E901" i="19"/>
  <c r="E900" i="19"/>
  <c r="E899" i="19"/>
  <c r="E898" i="19"/>
  <c r="E897" i="19"/>
  <c r="E896" i="19"/>
  <c r="E895" i="19"/>
  <c r="E894" i="19"/>
  <c r="E893" i="19"/>
  <c r="E892" i="19"/>
  <c r="E891" i="19"/>
  <c r="E890" i="19"/>
  <c r="E889" i="19"/>
  <c r="E888" i="19"/>
  <c r="E887" i="19"/>
  <c r="E886" i="19"/>
  <c r="E885" i="19"/>
  <c r="E884" i="19"/>
  <c r="E883" i="19"/>
  <c r="E882" i="19"/>
  <c r="E881" i="19"/>
  <c r="E880" i="19"/>
  <c r="E879" i="19"/>
  <c r="E878" i="19"/>
  <c r="E877" i="19"/>
  <c r="E876" i="19"/>
  <c r="E875" i="19"/>
  <c r="E874" i="19"/>
  <c r="E873" i="19"/>
  <c r="E872" i="19"/>
  <c r="E871" i="19"/>
  <c r="E870" i="19"/>
  <c r="E869" i="19"/>
  <c r="E868" i="19"/>
  <c r="E867" i="19"/>
  <c r="E866" i="19"/>
  <c r="E865" i="19"/>
  <c r="E864" i="19"/>
  <c r="E863" i="19"/>
  <c r="E862" i="19"/>
  <c r="E861" i="19"/>
  <c r="E860" i="19"/>
  <c r="E859" i="19"/>
  <c r="E858" i="19"/>
  <c r="E857" i="19"/>
  <c r="E856" i="19"/>
  <c r="E855" i="19"/>
  <c r="E854" i="19"/>
  <c r="E853" i="19"/>
  <c r="E852" i="19"/>
  <c r="E851" i="19"/>
  <c r="E850" i="19"/>
  <c r="E849" i="19"/>
  <c r="E848" i="19"/>
  <c r="E847" i="19"/>
  <c r="E846" i="19"/>
  <c r="E845" i="19"/>
  <c r="E844" i="19"/>
  <c r="E843" i="19"/>
  <c r="E842" i="19"/>
  <c r="E841" i="19"/>
  <c r="E840" i="19"/>
  <c r="E839" i="19"/>
  <c r="E838" i="19"/>
  <c r="E837" i="19"/>
  <c r="E836" i="19"/>
  <c r="E835" i="19"/>
  <c r="E834" i="19"/>
  <c r="E833" i="19"/>
  <c r="E832" i="19"/>
  <c r="E831" i="19"/>
  <c r="E830" i="19"/>
  <c r="E829" i="19"/>
  <c r="E828" i="19"/>
  <c r="E827" i="19"/>
  <c r="E826" i="19"/>
  <c r="E825" i="19"/>
  <c r="E824" i="19"/>
  <c r="E823" i="19"/>
  <c r="E822" i="19"/>
  <c r="E821" i="19"/>
  <c r="E820" i="19"/>
  <c r="E819" i="19"/>
  <c r="E818" i="19"/>
  <c r="E817" i="19"/>
  <c r="E816" i="19"/>
  <c r="E815" i="19"/>
  <c r="E814" i="19"/>
  <c r="E813" i="19"/>
  <c r="E812" i="19"/>
  <c r="E811" i="19"/>
  <c r="E810" i="19"/>
  <c r="E809" i="19"/>
  <c r="E808" i="19"/>
  <c r="E807" i="19"/>
  <c r="E806" i="19"/>
  <c r="E805" i="19"/>
  <c r="E804" i="19"/>
  <c r="E803" i="19"/>
  <c r="E802" i="19"/>
  <c r="E801" i="19"/>
  <c r="E800" i="19"/>
  <c r="E799" i="19"/>
  <c r="E798" i="19"/>
  <c r="E797" i="19"/>
  <c r="E796" i="19"/>
  <c r="E795" i="19"/>
  <c r="E794" i="19"/>
  <c r="E793" i="19"/>
  <c r="E792" i="19"/>
  <c r="E791" i="19"/>
  <c r="E790" i="19"/>
  <c r="E789" i="19"/>
  <c r="E788" i="19"/>
  <c r="E787" i="19"/>
  <c r="E786" i="19"/>
  <c r="E785" i="19"/>
  <c r="E784" i="19"/>
  <c r="E783" i="19"/>
  <c r="E782" i="19"/>
  <c r="E781" i="19"/>
  <c r="E780" i="19"/>
  <c r="E779" i="19"/>
  <c r="E778" i="19"/>
  <c r="E777" i="19"/>
  <c r="E776" i="19"/>
  <c r="E775" i="19"/>
  <c r="E774" i="19"/>
  <c r="E773" i="19"/>
  <c r="E772" i="19"/>
  <c r="E771" i="19"/>
  <c r="E770" i="19"/>
  <c r="E769" i="19"/>
  <c r="E768" i="19"/>
  <c r="E767" i="19"/>
  <c r="E766" i="19"/>
  <c r="E765" i="19"/>
  <c r="E764" i="19"/>
  <c r="E763" i="19"/>
  <c r="E762" i="19"/>
  <c r="E761" i="19"/>
  <c r="E760" i="19"/>
  <c r="E759" i="19"/>
  <c r="E758" i="19"/>
  <c r="E757" i="19"/>
  <c r="E756" i="19"/>
  <c r="E755" i="19"/>
  <c r="E754" i="19"/>
  <c r="E753" i="19"/>
  <c r="E752" i="19"/>
  <c r="E751" i="19"/>
  <c r="E750" i="19"/>
  <c r="E749" i="19"/>
  <c r="E748" i="19"/>
  <c r="E747" i="19"/>
  <c r="E746" i="19"/>
  <c r="E745" i="19"/>
  <c r="C745" i="19"/>
  <c r="C836" i="19" s="1"/>
  <c r="E744" i="19"/>
  <c r="E743" i="19"/>
  <c r="E742" i="19"/>
  <c r="E741" i="19"/>
  <c r="E740" i="19"/>
  <c r="E739" i="19"/>
  <c r="E738" i="19"/>
  <c r="E737" i="19"/>
  <c r="E736" i="19"/>
  <c r="E735" i="19"/>
  <c r="E734" i="19"/>
  <c r="E733" i="19"/>
  <c r="E732" i="19"/>
  <c r="E731" i="19"/>
  <c r="E730" i="19"/>
  <c r="E729" i="19"/>
  <c r="E728" i="19"/>
  <c r="E727" i="19"/>
  <c r="E726" i="19"/>
  <c r="E725" i="19"/>
  <c r="E724" i="19"/>
  <c r="E723" i="19"/>
  <c r="E722" i="19"/>
  <c r="E721" i="19"/>
  <c r="E720" i="19"/>
  <c r="E719" i="19"/>
  <c r="E718" i="19"/>
  <c r="E717" i="19"/>
  <c r="E716" i="19"/>
  <c r="E715" i="19"/>
  <c r="E714" i="19"/>
  <c r="E713" i="19"/>
  <c r="E712" i="19"/>
  <c r="E711" i="19"/>
  <c r="E710" i="19"/>
  <c r="E709" i="19"/>
  <c r="E708" i="19"/>
  <c r="E707" i="19"/>
  <c r="E706" i="19"/>
  <c r="E705" i="19"/>
  <c r="E704" i="19"/>
  <c r="E703" i="19"/>
  <c r="E702" i="19"/>
  <c r="E701" i="19"/>
  <c r="E700" i="19"/>
  <c r="E699" i="19"/>
  <c r="E698" i="19"/>
  <c r="E697" i="19"/>
  <c r="E696" i="19"/>
  <c r="E695" i="19"/>
  <c r="E694" i="19"/>
  <c r="E693" i="19"/>
  <c r="E692" i="19"/>
  <c r="E691" i="19"/>
  <c r="E690" i="19"/>
  <c r="E689" i="19"/>
  <c r="E688" i="19"/>
  <c r="E687" i="19"/>
  <c r="E686" i="19"/>
  <c r="E685" i="19"/>
  <c r="E684" i="19"/>
  <c r="E683" i="19"/>
  <c r="E682" i="19"/>
  <c r="E681" i="19"/>
  <c r="E680" i="19"/>
  <c r="E679" i="19"/>
  <c r="E678" i="19"/>
  <c r="E677" i="19"/>
  <c r="E676" i="19"/>
  <c r="E675" i="19"/>
  <c r="E674" i="19"/>
  <c r="E673" i="19"/>
  <c r="E672" i="19"/>
  <c r="E671" i="19"/>
  <c r="E670" i="19"/>
  <c r="E669" i="19"/>
  <c r="E668" i="19"/>
  <c r="E667" i="19"/>
  <c r="E666" i="19"/>
  <c r="E665" i="19"/>
  <c r="E664" i="19"/>
  <c r="E663" i="19"/>
  <c r="E662" i="19"/>
  <c r="E661" i="19"/>
  <c r="E660" i="19"/>
  <c r="E659" i="19"/>
  <c r="E658" i="19"/>
  <c r="E657" i="19"/>
  <c r="E656" i="19"/>
  <c r="E655" i="19"/>
  <c r="C655" i="19"/>
  <c r="C746" i="19" s="1"/>
  <c r="B655" i="19"/>
  <c r="E654" i="19"/>
  <c r="E653" i="19"/>
  <c r="E652" i="19"/>
  <c r="E651" i="19"/>
  <c r="E650" i="19"/>
  <c r="E649" i="19"/>
  <c r="E648" i="19"/>
  <c r="E647" i="19"/>
  <c r="E646" i="19"/>
  <c r="E645" i="19"/>
  <c r="E644" i="19"/>
  <c r="E643" i="19"/>
  <c r="E642" i="19"/>
  <c r="E641" i="19"/>
  <c r="E640" i="19"/>
  <c r="E639" i="19"/>
  <c r="E638" i="19"/>
  <c r="E637" i="19"/>
  <c r="E636" i="19"/>
  <c r="E635" i="19"/>
  <c r="E634" i="19"/>
  <c r="E633" i="19"/>
  <c r="E632" i="19"/>
  <c r="E631" i="19"/>
  <c r="E630" i="19"/>
  <c r="E629" i="19"/>
  <c r="E628" i="19"/>
  <c r="E627" i="19"/>
  <c r="E626" i="19"/>
  <c r="E625" i="19"/>
  <c r="E624" i="19"/>
  <c r="E623" i="19"/>
  <c r="E622" i="19"/>
  <c r="E621" i="19"/>
  <c r="E620" i="19"/>
  <c r="E619" i="19"/>
  <c r="E618" i="19"/>
  <c r="E617" i="19"/>
  <c r="E616" i="19"/>
  <c r="E615" i="19"/>
  <c r="E614" i="19"/>
  <c r="E613" i="19"/>
  <c r="E612" i="19"/>
  <c r="E611" i="19"/>
  <c r="E610" i="19"/>
  <c r="E609" i="19"/>
  <c r="E608" i="19"/>
  <c r="E607" i="19"/>
  <c r="E606" i="19"/>
  <c r="E605" i="19"/>
  <c r="E604" i="19"/>
  <c r="E603" i="19"/>
  <c r="E602" i="19"/>
  <c r="E601" i="19"/>
  <c r="E600" i="19"/>
  <c r="E599" i="19"/>
  <c r="E598" i="19"/>
  <c r="E597" i="19"/>
  <c r="E596" i="19"/>
  <c r="E595" i="19"/>
  <c r="E594" i="19"/>
  <c r="E593" i="19"/>
  <c r="E592" i="19"/>
  <c r="E591" i="19"/>
  <c r="E590" i="19"/>
  <c r="E589" i="19"/>
  <c r="E588" i="19"/>
  <c r="E587" i="19"/>
  <c r="E586" i="19"/>
  <c r="E585" i="19"/>
  <c r="E584" i="19"/>
  <c r="E583" i="19"/>
  <c r="E582" i="19"/>
  <c r="E581" i="19"/>
  <c r="E580" i="19"/>
  <c r="E579" i="19"/>
  <c r="E578" i="19"/>
  <c r="E577" i="19"/>
  <c r="E576" i="19"/>
  <c r="E575" i="19"/>
  <c r="E574" i="19"/>
  <c r="E573" i="19"/>
  <c r="E572" i="19"/>
  <c r="E571" i="19"/>
  <c r="E570" i="19"/>
  <c r="E569" i="19"/>
  <c r="E568" i="19"/>
  <c r="E567" i="19"/>
  <c r="E566" i="19"/>
  <c r="E565" i="19"/>
  <c r="E564" i="19"/>
  <c r="E563" i="19"/>
  <c r="E562" i="19"/>
  <c r="E561" i="19"/>
  <c r="E560" i="19"/>
  <c r="E559" i="19"/>
  <c r="E558" i="19"/>
  <c r="E557" i="19"/>
  <c r="E556" i="19"/>
  <c r="E555" i="19"/>
  <c r="E554" i="19"/>
  <c r="E553" i="19"/>
  <c r="E552" i="19"/>
  <c r="E551" i="19"/>
  <c r="E550" i="19"/>
  <c r="E549" i="19"/>
  <c r="E548" i="19"/>
  <c r="E547" i="19"/>
  <c r="E546" i="19"/>
  <c r="E545" i="19"/>
  <c r="E544" i="19"/>
  <c r="E543" i="19"/>
  <c r="E542" i="19"/>
  <c r="E541" i="19"/>
  <c r="E540" i="19"/>
  <c r="E539" i="19"/>
  <c r="E538" i="19"/>
  <c r="E537" i="19"/>
  <c r="E536" i="19"/>
  <c r="E535" i="19"/>
  <c r="E534" i="19"/>
  <c r="E533" i="19"/>
  <c r="E532" i="19"/>
  <c r="E531" i="19"/>
  <c r="E530" i="19"/>
  <c r="E529" i="19"/>
  <c r="E528" i="19"/>
  <c r="E527" i="19"/>
  <c r="E526" i="19"/>
  <c r="E525" i="19"/>
  <c r="E524" i="19"/>
  <c r="E523" i="19"/>
  <c r="E522" i="19"/>
  <c r="E521" i="19"/>
  <c r="E520" i="19"/>
  <c r="E519" i="19"/>
  <c r="E518" i="19"/>
  <c r="E517" i="19"/>
  <c r="E516" i="19"/>
  <c r="E515" i="19"/>
  <c r="E514" i="19"/>
  <c r="E513" i="19"/>
  <c r="E512" i="19"/>
  <c r="E511" i="19"/>
  <c r="E510" i="19"/>
  <c r="E509" i="19"/>
  <c r="E508" i="19"/>
  <c r="E507" i="19"/>
  <c r="E506" i="19"/>
  <c r="E505" i="19"/>
  <c r="E504" i="19"/>
  <c r="E503" i="19"/>
  <c r="E502" i="19"/>
  <c r="E501" i="19"/>
  <c r="E500" i="19"/>
  <c r="E499" i="19"/>
  <c r="E498" i="19"/>
  <c r="E497" i="19"/>
  <c r="E496" i="19"/>
  <c r="E495" i="19"/>
  <c r="E494" i="19"/>
  <c r="E493" i="19"/>
  <c r="E492" i="19"/>
  <c r="E491" i="19"/>
  <c r="E490" i="19"/>
  <c r="E489" i="19"/>
  <c r="E488" i="19"/>
  <c r="E487" i="19"/>
  <c r="E486" i="19"/>
  <c r="E485" i="19"/>
  <c r="E484" i="19"/>
  <c r="E483" i="19"/>
  <c r="E482" i="19"/>
  <c r="E481" i="19"/>
  <c r="E480" i="19"/>
  <c r="E479" i="19"/>
  <c r="E478" i="19"/>
  <c r="E477" i="19"/>
  <c r="E476" i="19"/>
  <c r="E475" i="19"/>
  <c r="E474" i="19"/>
  <c r="E473" i="19"/>
  <c r="E472" i="19"/>
  <c r="E471" i="19"/>
  <c r="E470" i="19"/>
  <c r="E469" i="19"/>
  <c r="E468" i="19"/>
  <c r="E467" i="19"/>
  <c r="E466" i="19"/>
  <c r="E465" i="19"/>
  <c r="E464" i="19"/>
  <c r="E463" i="19"/>
  <c r="E462" i="19"/>
  <c r="E461" i="19"/>
  <c r="E460" i="19"/>
  <c r="E459" i="19"/>
  <c r="E458" i="19"/>
  <c r="E457" i="19"/>
  <c r="E456" i="19"/>
  <c r="E455" i="19"/>
  <c r="E454" i="19"/>
  <c r="E453" i="19"/>
  <c r="E452" i="19"/>
  <c r="E451" i="19"/>
  <c r="E450" i="19"/>
  <c r="E449" i="19"/>
  <c r="E448" i="19"/>
  <c r="E447" i="19"/>
  <c r="E446" i="19"/>
  <c r="E445" i="19"/>
  <c r="E444" i="19"/>
  <c r="E443" i="19"/>
  <c r="E442" i="19"/>
  <c r="E441" i="19"/>
  <c r="E440" i="19"/>
  <c r="E439" i="19"/>
  <c r="E438" i="19"/>
  <c r="E437" i="19"/>
  <c r="E436" i="19"/>
  <c r="E435" i="19"/>
  <c r="E434" i="19"/>
  <c r="E433" i="19"/>
  <c r="E432" i="19"/>
  <c r="E431" i="19"/>
  <c r="E430" i="19"/>
  <c r="E429" i="19"/>
  <c r="E428" i="19"/>
  <c r="E427" i="19"/>
  <c r="E426" i="19"/>
  <c r="E425" i="19"/>
  <c r="E424" i="19"/>
  <c r="E423" i="19"/>
  <c r="E422" i="19"/>
  <c r="E421" i="19"/>
  <c r="E420" i="19"/>
  <c r="E419" i="19"/>
  <c r="E418" i="19"/>
  <c r="E417" i="19"/>
  <c r="E416" i="19"/>
  <c r="E415" i="19"/>
  <c r="E414" i="19"/>
  <c r="E413" i="19"/>
  <c r="E412" i="19"/>
  <c r="E411" i="19"/>
  <c r="E410" i="19"/>
  <c r="E409" i="19"/>
  <c r="E408" i="19"/>
  <c r="E407" i="19"/>
  <c r="E406" i="19"/>
  <c r="E405" i="19"/>
  <c r="E404" i="19"/>
  <c r="E403" i="19"/>
  <c r="E402" i="19"/>
  <c r="E401" i="19"/>
  <c r="E400" i="19"/>
  <c r="E399" i="19"/>
  <c r="E398" i="19"/>
  <c r="E397" i="19"/>
  <c r="E396" i="19"/>
  <c r="E395" i="19"/>
  <c r="E394" i="19"/>
  <c r="E393" i="19"/>
  <c r="E392" i="19"/>
  <c r="E391" i="19"/>
  <c r="E390" i="19"/>
  <c r="E389" i="19"/>
  <c r="E388" i="19"/>
  <c r="E387" i="19"/>
  <c r="E386" i="19"/>
  <c r="E385" i="19"/>
  <c r="E384" i="19"/>
  <c r="E383" i="19"/>
  <c r="E382" i="19"/>
  <c r="E381" i="19"/>
  <c r="E380" i="19"/>
  <c r="E379" i="19"/>
  <c r="E378" i="19"/>
  <c r="E377" i="19"/>
  <c r="E376" i="19"/>
  <c r="E375" i="19"/>
  <c r="E374" i="19"/>
  <c r="E373" i="19"/>
  <c r="E372" i="19"/>
  <c r="E371" i="19"/>
  <c r="E370" i="19"/>
  <c r="E369" i="19"/>
  <c r="E368" i="19"/>
  <c r="E367" i="19"/>
  <c r="E366" i="19"/>
  <c r="E365" i="19"/>
  <c r="E364" i="19"/>
  <c r="E363" i="19"/>
  <c r="E362" i="19"/>
  <c r="E361" i="19"/>
  <c r="E360" i="19"/>
  <c r="E359" i="19"/>
  <c r="E358" i="19"/>
  <c r="E357" i="19"/>
  <c r="E356" i="19"/>
  <c r="E355" i="19"/>
  <c r="E354" i="19"/>
  <c r="E353" i="19"/>
  <c r="E352" i="19"/>
  <c r="E351" i="19"/>
  <c r="E350" i="19"/>
  <c r="E349" i="19"/>
  <c r="E348" i="19"/>
  <c r="E347" i="19"/>
  <c r="E346" i="19"/>
  <c r="E345" i="19"/>
  <c r="E344" i="19"/>
  <c r="E343" i="19"/>
  <c r="E342" i="19"/>
  <c r="E341" i="19"/>
  <c r="E340" i="19"/>
  <c r="E339" i="19"/>
  <c r="E338" i="19"/>
  <c r="E337" i="19"/>
  <c r="E336" i="19"/>
  <c r="E335" i="19"/>
  <c r="E334" i="19"/>
  <c r="E333" i="19"/>
  <c r="E332" i="19"/>
  <c r="E331" i="19"/>
  <c r="E330" i="19"/>
  <c r="E329" i="19"/>
  <c r="E328" i="19"/>
  <c r="E327" i="19"/>
  <c r="E326" i="19"/>
  <c r="E325" i="19"/>
  <c r="E324" i="19"/>
  <c r="E323" i="19"/>
  <c r="E322" i="19"/>
  <c r="E321" i="19"/>
  <c r="E320" i="19"/>
  <c r="E319" i="19"/>
  <c r="E318" i="19"/>
  <c r="E317" i="19"/>
  <c r="E316" i="19"/>
  <c r="E315" i="19"/>
  <c r="E314" i="19"/>
  <c r="E313" i="19"/>
  <c r="E312" i="19"/>
  <c r="E311" i="19"/>
  <c r="E310" i="19"/>
  <c r="E309" i="19"/>
  <c r="E308" i="19"/>
  <c r="E307" i="19"/>
  <c r="E306" i="19"/>
  <c r="E305" i="19"/>
  <c r="E304" i="19"/>
  <c r="E303" i="19"/>
  <c r="E302" i="19"/>
  <c r="E301" i="19"/>
  <c r="E300" i="19"/>
  <c r="E299" i="19"/>
  <c r="E298" i="19"/>
  <c r="E297" i="19"/>
  <c r="E296" i="19"/>
  <c r="E295" i="19"/>
  <c r="E294" i="19"/>
  <c r="E293" i="19"/>
  <c r="E292" i="19"/>
  <c r="E291" i="19"/>
  <c r="E290" i="19"/>
  <c r="E289" i="19"/>
  <c r="E288" i="19"/>
  <c r="E287" i="19"/>
  <c r="E286" i="19"/>
  <c r="E285" i="19"/>
  <c r="E284" i="19"/>
  <c r="E283" i="19"/>
  <c r="E282" i="19"/>
  <c r="E281" i="19"/>
  <c r="E280" i="19"/>
  <c r="E279" i="19"/>
  <c r="E278" i="19"/>
  <c r="E277" i="19"/>
  <c r="E276" i="19"/>
  <c r="E275" i="19"/>
  <c r="E274" i="19"/>
  <c r="E273" i="19"/>
  <c r="E272" i="19"/>
  <c r="E271" i="19"/>
  <c r="E270" i="19"/>
  <c r="E269" i="19"/>
  <c r="E268" i="19"/>
  <c r="E267" i="19"/>
  <c r="E266" i="19"/>
  <c r="E265" i="19"/>
  <c r="E264" i="19"/>
  <c r="E263" i="19"/>
  <c r="E262" i="19"/>
  <c r="E261" i="19"/>
  <c r="E260" i="19"/>
  <c r="E259" i="19"/>
  <c r="E258" i="19"/>
  <c r="E257" i="19"/>
  <c r="E256" i="19"/>
  <c r="E255" i="19"/>
  <c r="E254" i="19"/>
  <c r="E253" i="19"/>
  <c r="E252" i="19"/>
  <c r="E251" i="19"/>
  <c r="E250" i="19"/>
  <c r="E249" i="19"/>
  <c r="E248" i="19"/>
  <c r="E247" i="19"/>
  <c r="E246" i="19"/>
  <c r="E245" i="19"/>
  <c r="E244" i="19"/>
  <c r="E243" i="19"/>
  <c r="E242" i="19"/>
  <c r="E241" i="19"/>
  <c r="E240" i="19"/>
  <c r="E239" i="19"/>
  <c r="E238" i="19"/>
  <c r="E237" i="19"/>
  <c r="E236" i="19"/>
  <c r="E235" i="19"/>
  <c r="E234" i="19"/>
  <c r="E233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6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C134" i="19"/>
  <c r="C199" i="19" s="1"/>
  <c r="B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C71" i="19"/>
  <c r="C136" i="19" s="1"/>
  <c r="E70" i="19"/>
  <c r="C70" i="19"/>
  <c r="C135" i="19" s="1"/>
  <c r="B70" i="19"/>
  <c r="B135" i="19" s="1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C5" i="19"/>
  <c r="C6" i="19" s="1"/>
  <c r="B5" i="19"/>
  <c r="E4" i="19"/>
  <c r="CL25" i="13"/>
  <c r="CI25" i="13"/>
  <c r="CG25" i="13"/>
  <c r="BZ25" i="13"/>
  <c r="BJ25" i="13"/>
  <c r="BE25" i="13"/>
  <c r="BC25" i="13"/>
  <c r="AV25" i="13"/>
  <c r="V25" i="13"/>
  <c r="CD26" i="2"/>
  <c r="BM12" i="9"/>
  <c r="AL10" i="9"/>
  <c r="AI10" i="9"/>
  <c r="AH10" i="9"/>
  <c r="AL11" i="9"/>
  <c r="AI11" i="9"/>
  <c r="AH11" i="9"/>
  <c r="CH26" i="2"/>
  <c r="BD26" i="2"/>
  <c r="J26" i="2"/>
  <c r="I26" i="2" s="1"/>
  <c r="G26" i="2"/>
  <c r="F2566" i="19"/>
  <c r="F654" i="19"/>
  <c r="F5" i="19"/>
  <c r="G2747" i="19"/>
  <c r="F2748" i="19"/>
  <c r="G70" i="19"/>
  <c r="F655" i="19"/>
  <c r="G3368" i="19"/>
  <c r="F2656" i="19"/>
  <c r="F69" i="19"/>
  <c r="F3368" i="19"/>
  <c r="F2474" i="19"/>
  <c r="G4" i="19"/>
  <c r="G2775" i="19"/>
  <c r="F2747" i="19"/>
  <c r="F2565" i="19"/>
  <c r="F2749" i="19"/>
  <c r="F4" i="19"/>
  <c r="G2801" i="19"/>
  <c r="G69" i="19"/>
  <c r="G654" i="19"/>
  <c r="F2775" i="19"/>
  <c r="F134" i="19"/>
  <c r="C7" i="19" l="1"/>
  <c r="C927" i="19"/>
  <c r="B71" i="19"/>
  <c r="C72" i="19"/>
  <c r="B200" i="19"/>
  <c r="C201" i="19"/>
  <c r="C264" i="19"/>
  <c r="C200" i="19"/>
  <c r="B6" i="19"/>
  <c r="C837" i="19"/>
  <c r="B656" i="19"/>
  <c r="C656" i="19"/>
  <c r="B199" i="19"/>
  <c r="B2568" i="19"/>
  <c r="B2829" i="19"/>
  <c r="C2829" i="19"/>
  <c r="B2830" i="19"/>
  <c r="B2477" i="19"/>
  <c r="B2828" i="19"/>
  <c r="C2749" i="19"/>
  <c r="C2828" i="19"/>
  <c r="B2750" i="19"/>
  <c r="B2658" i="19"/>
  <c r="C3545" i="19"/>
  <c r="B3544" i="19"/>
  <c r="B3546" i="19"/>
  <c r="B3545" i="19"/>
  <c r="C3370" i="19"/>
  <c r="C3632" i="19"/>
  <c r="B3371" i="19"/>
  <c r="CM25" i="13"/>
  <c r="X25" i="8"/>
  <c r="AB25" i="8"/>
  <c r="U25" i="8"/>
  <c r="R25" i="8"/>
  <c r="K25" i="8"/>
  <c r="L25" i="8"/>
  <c r="BJ12" i="9"/>
  <c r="BE12" i="9"/>
  <c r="AC12" i="9"/>
  <c r="AD12" i="9"/>
  <c r="Y12" i="9"/>
  <c r="Z12" i="9"/>
  <c r="I12" i="9"/>
  <c r="CD25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G3369" i="19"/>
  <c r="F3370" i="19"/>
  <c r="F3458" i="19"/>
  <c r="F2657" i="19"/>
  <c r="H3368" i="19" a="1"/>
  <c r="H4" i="19"/>
  <c r="H69" i="19" a="1"/>
  <c r="G745" i="19"/>
  <c r="G836" i="19"/>
  <c r="H654" i="19" a="1"/>
  <c r="G2802" i="19"/>
  <c r="F3369" i="19"/>
  <c r="F3457" i="19"/>
  <c r="F2476" i="19"/>
  <c r="G746" i="19"/>
  <c r="F2776" i="19"/>
  <c r="G6" i="19"/>
  <c r="G3544" i="19"/>
  <c r="F3456" i="19"/>
  <c r="G2748" i="19"/>
  <c r="G136" i="19"/>
  <c r="F70" i="19"/>
  <c r="G134" i="19"/>
  <c r="F2475" i="19"/>
  <c r="G2774" i="19"/>
  <c r="G71" i="19"/>
  <c r="H70" i="19" a="1"/>
  <c r="H2801" i="19" a="1"/>
  <c r="H2775" i="19" a="1"/>
  <c r="H2747" i="19" a="1"/>
  <c r="F2802" i="19"/>
  <c r="F2774" i="19"/>
  <c r="G3456" i="19"/>
  <c r="G655" i="19"/>
  <c r="G199" i="19"/>
  <c r="G5" i="19"/>
  <c r="G135" i="19"/>
  <c r="F135" i="19"/>
  <c r="F2803" i="19"/>
  <c r="F2567" i="19"/>
  <c r="G3457" i="19"/>
  <c r="F2801" i="19"/>
  <c r="H3368" i="19" l="1"/>
  <c r="H2747" i="19"/>
  <c r="H2775" i="19"/>
  <c r="H69" i="19"/>
  <c r="H2801" i="19"/>
  <c r="H654" i="19"/>
  <c r="H70" i="19"/>
  <c r="B3459" i="19"/>
  <c r="B3372" i="19"/>
  <c r="C8" i="19"/>
  <c r="C2750" i="19"/>
  <c r="C2776" i="19"/>
  <c r="B3633" i="19"/>
  <c r="B2659" i="19"/>
  <c r="C2856" i="19"/>
  <c r="C747" i="19"/>
  <c r="C657" i="19"/>
  <c r="C265" i="19"/>
  <c r="C3458" i="19"/>
  <c r="C3371" i="19"/>
  <c r="B2857" i="19"/>
  <c r="B264" i="19"/>
  <c r="B657" i="19"/>
  <c r="C137" i="19"/>
  <c r="C73" i="19"/>
  <c r="B7" i="19"/>
  <c r="B265" i="19"/>
  <c r="C3720" i="19"/>
  <c r="B3634" i="19"/>
  <c r="B2855" i="19"/>
  <c r="B2856" i="19"/>
  <c r="B136" i="19"/>
  <c r="B72" i="19"/>
  <c r="C3633" i="19"/>
  <c r="B2751" i="19"/>
  <c r="B2777" i="19"/>
  <c r="C329" i="19"/>
  <c r="B3632" i="19"/>
  <c r="B2478" i="19"/>
  <c r="C928" i="19"/>
  <c r="C1018" i="19"/>
  <c r="B2569" i="19"/>
  <c r="C2855" i="19"/>
  <c r="C266" i="19"/>
  <c r="CL23" i="13"/>
  <c r="CI23" i="13"/>
  <c r="CG23" i="13"/>
  <c r="BZ23" i="13"/>
  <c r="BJ23" i="13"/>
  <c r="BE23" i="13"/>
  <c r="BC23" i="13"/>
  <c r="AV23" i="13"/>
  <c r="V23" i="13"/>
  <c r="CD24" i="2"/>
  <c r="BD24" i="2"/>
  <c r="AB24" i="8"/>
  <c r="X24" i="8"/>
  <c r="U24" i="8"/>
  <c r="R24" i="8"/>
  <c r="L24" i="8"/>
  <c r="K24" i="8"/>
  <c r="BD25" i="2"/>
  <c r="J25" i="2"/>
  <c r="I25" i="2"/>
  <c r="G25" i="2"/>
  <c r="BM11" i="9"/>
  <c r="BJ11" i="9"/>
  <c r="BE11" i="9"/>
  <c r="AD11" i="9"/>
  <c r="AC11" i="9"/>
  <c r="Z11" i="9"/>
  <c r="Y11" i="9"/>
  <c r="I11" i="9"/>
  <c r="H3456" i="19" a="1"/>
  <c r="G927" i="19"/>
  <c r="F2568" i="19"/>
  <c r="H2748" i="19" a="1"/>
  <c r="F199" i="19"/>
  <c r="F2658" i="19"/>
  <c r="H2802" i="19" a="1"/>
  <c r="H2774" i="19" a="1"/>
  <c r="H135" i="19" a="1"/>
  <c r="F6" i="19"/>
  <c r="H199" i="19" a="1"/>
  <c r="G2828" i="19"/>
  <c r="F2477" i="19"/>
  <c r="H3544" i="19" a="1"/>
  <c r="F3371" i="19"/>
  <c r="H655" i="19" a="1"/>
  <c r="G3545" i="19"/>
  <c r="H6" i="19" a="1"/>
  <c r="G7" i="19"/>
  <c r="F3546" i="19"/>
  <c r="G200" i="19"/>
  <c r="H134" i="19" a="1"/>
  <c r="G3370" i="19"/>
  <c r="F3545" i="19"/>
  <c r="G2749" i="19"/>
  <c r="G3632" i="19"/>
  <c r="F2829" i="19"/>
  <c r="F2830" i="19"/>
  <c r="F200" i="19"/>
  <c r="F656" i="19"/>
  <c r="G72" i="19"/>
  <c r="F2750" i="19"/>
  <c r="G656" i="19"/>
  <c r="H3457" i="19" a="1"/>
  <c r="G837" i="19"/>
  <c r="G2829" i="19"/>
  <c r="H71" i="19" a="1"/>
  <c r="H3369" i="19" a="1"/>
  <c r="F2828" i="19"/>
  <c r="G201" i="19"/>
  <c r="F71" i="19"/>
  <c r="G264" i="19"/>
  <c r="F3544" i="19"/>
  <c r="H6" i="19" l="1"/>
  <c r="H199" i="19"/>
  <c r="H2748" i="19"/>
  <c r="H3369" i="19"/>
  <c r="H71" i="19"/>
  <c r="H655" i="19"/>
  <c r="H135" i="19"/>
  <c r="H3457" i="19"/>
  <c r="H134" i="19"/>
  <c r="H2774" i="19"/>
  <c r="H3456" i="19"/>
  <c r="H3544" i="19"/>
  <c r="H2802" i="19"/>
  <c r="B3720" i="19"/>
  <c r="C1109" i="19"/>
  <c r="C3546" i="19"/>
  <c r="B2660" i="19"/>
  <c r="C1019" i="19"/>
  <c r="B2883" i="19"/>
  <c r="C330" i="19"/>
  <c r="B2479" i="19"/>
  <c r="B2882" i="19"/>
  <c r="C658" i="19"/>
  <c r="C748" i="19"/>
  <c r="B3547" i="19"/>
  <c r="B201" i="19"/>
  <c r="B8" i="19"/>
  <c r="C2882" i="19"/>
  <c r="C3721" i="19"/>
  <c r="B3722" i="19"/>
  <c r="C138" i="19"/>
  <c r="C74" i="19"/>
  <c r="B2884" i="19"/>
  <c r="C838" i="19"/>
  <c r="C2803" i="19"/>
  <c r="B2570" i="19"/>
  <c r="C2883" i="19"/>
  <c r="C2777" i="19"/>
  <c r="C2751" i="19"/>
  <c r="C394" i="19"/>
  <c r="C3808" i="19"/>
  <c r="C202" i="19"/>
  <c r="C3459" i="19"/>
  <c r="C3372" i="19"/>
  <c r="C9" i="19"/>
  <c r="B137" i="19"/>
  <c r="B73" i="19"/>
  <c r="C331" i="19"/>
  <c r="B2804" i="19"/>
  <c r="B330" i="19"/>
  <c r="B658" i="19"/>
  <c r="B2752" i="19"/>
  <c r="B2778" i="19"/>
  <c r="B329" i="19"/>
  <c r="B3721" i="19"/>
  <c r="B3460" i="19"/>
  <c r="B3373" i="19"/>
  <c r="CM23" i="13"/>
  <c r="AB23" i="8"/>
  <c r="BJ10" i="9"/>
  <c r="AC10" i="9"/>
  <c r="AD10" i="9"/>
  <c r="CL24" i="13"/>
  <c r="CI24" i="13"/>
  <c r="CG24" i="13"/>
  <c r="BZ24" i="13"/>
  <c r="BJ24" i="13"/>
  <c r="BE24" i="13"/>
  <c r="BC24" i="13"/>
  <c r="AV24" i="13"/>
  <c r="V24" i="13"/>
  <c r="CL22" i="13"/>
  <c r="CI22" i="13"/>
  <c r="CG22" i="13"/>
  <c r="BZ22" i="13"/>
  <c r="BJ22" i="13"/>
  <c r="BE22" i="13"/>
  <c r="BC22" i="13"/>
  <c r="AV22" i="13"/>
  <c r="V22" i="13"/>
  <c r="CL21" i="13"/>
  <c r="CI21" i="13"/>
  <c r="CG21" i="13"/>
  <c r="BZ21" i="13"/>
  <c r="BJ21" i="13"/>
  <c r="BE21" i="13"/>
  <c r="BC21" i="13"/>
  <c r="AV21" i="13"/>
  <c r="V21" i="13"/>
  <c r="CL20" i="13"/>
  <c r="CI20" i="13"/>
  <c r="CG20" i="13"/>
  <c r="BZ20" i="13"/>
  <c r="BJ20" i="13"/>
  <c r="BE20" i="13"/>
  <c r="BC20" i="13"/>
  <c r="AV20" i="13"/>
  <c r="V20" i="13"/>
  <c r="CL19" i="13"/>
  <c r="CI19" i="13"/>
  <c r="CG19" i="13"/>
  <c r="BZ19" i="13"/>
  <c r="BJ19" i="13"/>
  <c r="BE19" i="13"/>
  <c r="BC19" i="13"/>
  <c r="AV19" i="13"/>
  <c r="V19" i="13"/>
  <c r="CL18" i="13"/>
  <c r="CI18" i="13"/>
  <c r="CG18" i="13"/>
  <c r="BZ18" i="13"/>
  <c r="BJ18" i="13"/>
  <c r="BE18" i="13"/>
  <c r="BC18" i="13"/>
  <c r="AV18" i="13"/>
  <c r="V18" i="13"/>
  <c r="CL17" i="13"/>
  <c r="CI17" i="13"/>
  <c r="CG17" i="13"/>
  <c r="BZ17" i="13"/>
  <c r="BJ17" i="13"/>
  <c r="BE17" i="13"/>
  <c r="BC17" i="13"/>
  <c r="AV17" i="13"/>
  <c r="V17" i="13"/>
  <c r="CL16" i="13"/>
  <c r="CI16" i="13"/>
  <c r="CG16" i="13"/>
  <c r="BZ16" i="13"/>
  <c r="BJ16" i="13"/>
  <c r="BE16" i="13"/>
  <c r="BC16" i="13"/>
  <c r="AV16" i="13"/>
  <c r="V16" i="13"/>
  <c r="CL15" i="13"/>
  <c r="CI15" i="13"/>
  <c r="CG15" i="13"/>
  <c r="BZ15" i="13"/>
  <c r="BJ15" i="13"/>
  <c r="BE15" i="13"/>
  <c r="BC15" i="13"/>
  <c r="AV15" i="13"/>
  <c r="V15" i="13"/>
  <c r="CL14" i="13"/>
  <c r="CI14" i="13"/>
  <c r="CG14" i="13"/>
  <c r="BZ14" i="13"/>
  <c r="BJ14" i="13"/>
  <c r="BE14" i="13"/>
  <c r="BC14" i="13"/>
  <c r="AV14" i="13"/>
  <c r="V14" i="13"/>
  <c r="CL13" i="13"/>
  <c r="CI13" i="13"/>
  <c r="CG13" i="13"/>
  <c r="BZ13" i="13"/>
  <c r="BJ13" i="13"/>
  <c r="BE13" i="13"/>
  <c r="BC13" i="13"/>
  <c r="AV13" i="13"/>
  <c r="V13" i="13"/>
  <c r="CL12" i="13"/>
  <c r="CI12" i="13"/>
  <c r="CG12" i="13"/>
  <c r="BZ12" i="13"/>
  <c r="BJ12" i="13"/>
  <c r="BE12" i="13"/>
  <c r="BC12" i="13"/>
  <c r="AV12" i="13"/>
  <c r="V12" i="13"/>
  <c r="CL11" i="13"/>
  <c r="CI11" i="13"/>
  <c r="CG11" i="13"/>
  <c r="BZ11" i="13"/>
  <c r="BJ11" i="13"/>
  <c r="BE11" i="13"/>
  <c r="BC11" i="13"/>
  <c r="AV11" i="13"/>
  <c r="V11" i="13"/>
  <c r="CL10" i="13"/>
  <c r="CI10" i="13"/>
  <c r="CG10" i="13"/>
  <c r="BZ10" i="13"/>
  <c r="BJ10" i="13"/>
  <c r="BE10" i="13"/>
  <c r="BC10" i="13"/>
  <c r="AV10" i="13"/>
  <c r="V10" i="13"/>
  <c r="CL9" i="13"/>
  <c r="CI9" i="13"/>
  <c r="CG9" i="13"/>
  <c r="BZ9" i="13"/>
  <c r="BJ9" i="13"/>
  <c r="BE9" i="13"/>
  <c r="BC9" i="13"/>
  <c r="AV9" i="13"/>
  <c r="V9" i="13"/>
  <c r="CL8" i="13"/>
  <c r="CI8" i="13"/>
  <c r="CG8" i="13"/>
  <c r="BZ8" i="13"/>
  <c r="BJ8" i="13"/>
  <c r="BE8" i="13"/>
  <c r="BC8" i="13"/>
  <c r="AV8" i="13"/>
  <c r="V8" i="13"/>
  <c r="CL7" i="13"/>
  <c r="CI7" i="13"/>
  <c r="CG7" i="13"/>
  <c r="BZ7" i="13"/>
  <c r="BJ7" i="13"/>
  <c r="BE7" i="13"/>
  <c r="BC7" i="13"/>
  <c r="AV7" i="13"/>
  <c r="V7" i="13"/>
  <c r="CL6" i="13"/>
  <c r="CI6" i="13"/>
  <c r="CG6" i="13"/>
  <c r="BZ6" i="13"/>
  <c r="BJ6" i="13"/>
  <c r="BE6" i="13"/>
  <c r="BC6" i="13"/>
  <c r="AV6" i="13"/>
  <c r="V6" i="13"/>
  <c r="CL5" i="13"/>
  <c r="CI5" i="13"/>
  <c r="CG5" i="13"/>
  <c r="BZ5" i="13"/>
  <c r="BJ5" i="13"/>
  <c r="BE5" i="13"/>
  <c r="BC5" i="13"/>
  <c r="AV5" i="13"/>
  <c r="V5" i="13"/>
  <c r="CL4" i="13"/>
  <c r="CI4" i="13"/>
  <c r="CG4" i="13"/>
  <c r="BZ4" i="13"/>
  <c r="BJ4" i="13"/>
  <c r="BE4" i="13"/>
  <c r="BC4" i="13"/>
  <c r="AV4" i="13"/>
  <c r="V4" i="13"/>
  <c r="CL3" i="13"/>
  <c r="CI3" i="13"/>
  <c r="CG3" i="13"/>
  <c r="BZ3" i="13"/>
  <c r="BJ3" i="13"/>
  <c r="BE3" i="13"/>
  <c r="BC3" i="13"/>
  <c r="AV3" i="13"/>
  <c r="V3" i="13"/>
  <c r="F72" i="19"/>
  <c r="F3632" i="19"/>
  <c r="G3371" i="19"/>
  <c r="F136" i="19"/>
  <c r="G657" i="19"/>
  <c r="G3458" i="19"/>
  <c r="G3633" i="19"/>
  <c r="F3633" i="19"/>
  <c r="G8" i="19"/>
  <c r="H3545" i="19" a="1"/>
  <c r="G266" i="19"/>
  <c r="H3370" i="19" a="1"/>
  <c r="G1018" i="19"/>
  <c r="G2855" i="19"/>
  <c r="G265" i="19"/>
  <c r="F657" i="19"/>
  <c r="H2749" i="19" a="1"/>
  <c r="F2856" i="19"/>
  <c r="F2569" i="19"/>
  <c r="G3720" i="19"/>
  <c r="G137" i="19"/>
  <c r="G2776" i="19"/>
  <c r="F2751" i="19"/>
  <c r="H72" i="19" a="1"/>
  <c r="G73" i="19"/>
  <c r="F2777" i="19"/>
  <c r="H136" i="19" a="1"/>
  <c r="G2750" i="19"/>
  <c r="H656" i="19" a="1"/>
  <c r="H7" i="19" a="1"/>
  <c r="H2828" i="19" a="1"/>
  <c r="G928" i="19"/>
  <c r="G2856" i="19"/>
  <c r="F264" i="19"/>
  <c r="F265" i="19"/>
  <c r="H201" i="19" a="1"/>
  <c r="H3632" i="19" a="1"/>
  <c r="H200" i="19" a="1"/>
  <c r="H2829" i="19" a="1"/>
  <c r="F2659" i="19"/>
  <c r="F2855" i="19"/>
  <c r="F2857" i="19"/>
  <c r="G329" i="19"/>
  <c r="F2478" i="19"/>
  <c r="F3372" i="19"/>
  <c r="F7" i="19"/>
  <c r="F3634" i="19"/>
  <c r="G747" i="19"/>
  <c r="H264" i="19" a="1"/>
  <c r="F3459" i="19"/>
  <c r="H201" i="19" l="1"/>
  <c r="H200" i="19"/>
  <c r="H264" i="19"/>
  <c r="H3632" i="19"/>
  <c r="H136" i="19"/>
  <c r="H3370" i="19"/>
  <c r="H72" i="19"/>
  <c r="H2749" i="19"/>
  <c r="H656" i="19"/>
  <c r="H2828" i="19"/>
  <c r="H3545" i="19"/>
  <c r="H2829" i="19"/>
  <c r="H7" i="19"/>
  <c r="C3460" i="19"/>
  <c r="C3373" i="19"/>
  <c r="B3635" i="19"/>
  <c r="C395" i="19"/>
  <c r="B394" i="19"/>
  <c r="C2910" i="19"/>
  <c r="B2911" i="19"/>
  <c r="C3634" i="19"/>
  <c r="B395" i="19"/>
  <c r="C10" i="19"/>
  <c r="C3896" i="19"/>
  <c r="C139" i="19"/>
  <c r="C75" i="19"/>
  <c r="C2909" i="19"/>
  <c r="C839" i="19"/>
  <c r="B2910" i="19"/>
  <c r="B3548" i="19"/>
  <c r="C659" i="19"/>
  <c r="C749" i="19"/>
  <c r="C3547" i="19"/>
  <c r="B2805" i="19"/>
  <c r="B2831" i="19"/>
  <c r="C459" i="19"/>
  <c r="B2571" i="19"/>
  <c r="B9" i="19"/>
  <c r="C1200" i="19"/>
  <c r="B3461" i="19"/>
  <c r="B3374" i="19"/>
  <c r="B2753" i="19"/>
  <c r="B2779" i="19"/>
  <c r="C396" i="19"/>
  <c r="C2830" i="19"/>
  <c r="C203" i="19"/>
  <c r="B3808" i="19"/>
  <c r="C2752" i="19"/>
  <c r="C2778" i="19"/>
  <c r="B266" i="19"/>
  <c r="B2909" i="19"/>
  <c r="C1110" i="19"/>
  <c r="B3810" i="19"/>
  <c r="B2480" i="19"/>
  <c r="B3809" i="19"/>
  <c r="B659" i="19"/>
  <c r="C267" i="19"/>
  <c r="C2804" i="19"/>
  <c r="C929" i="19"/>
  <c r="C3809" i="19"/>
  <c r="B2661" i="19"/>
  <c r="B138" i="19"/>
  <c r="B74" i="19"/>
  <c r="B202" i="19"/>
  <c r="CM4" i="13"/>
  <c r="CM8" i="13"/>
  <c r="CM12" i="13"/>
  <c r="CM16" i="13"/>
  <c r="CM20" i="13"/>
  <c r="CM3" i="13"/>
  <c r="CM5" i="13"/>
  <c r="CM9" i="13"/>
  <c r="CM13" i="13"/>
  <c r="CM17" i="13"/>
  <c r="CM21" i="13"/>
  <c r="CM6" i="13"/>
  <c r="CM7" i="13"/>
  <c r="CM10" i="13"/>
  <c r="CM11" i="13"/>
  <c r="CM14" i="13"/>
  <c r="CM15" i="13"/>
  <c r="CM18" i="13"/>
  <c r="CM19" i="13"/>
  <c r="CM22" i="13"/>
  <c r="CM24" i="13"/>
  <c r="AL9" i="9"/>
  <c r="AI9" i="9"/>
  <c r="AH9" i="9"/>
  <c r="I9" i="9"/>
  <c r="Y10" i="9"/>
  <c r="Z10" i="9"/>
  <c r="BM10" i="9"/>
  <c r="BE10" i="9"/>
  <c r="I10" i="9"/>
  <c r="X23" i="8"/>
  <c r="U23" i="8"/>
  <c r="R23" i="8"/>
  <c r="K23" i="8"/>
  <c r="L23" i="8"/>
  <c r="J24" i="2"/>
  <c r="G24" i="2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F2570" i="19"/>
  <c r="F201" i="19"/>
  <c r="F2884" i="19"/>
  <c r="F2883" i="19"/>
  <c r="G1019" i="19"/>
  <c r="G3721" i="19"/>
  <c r="F330" i="19"/>
  <c r="F2660" i="19"/>
  <c r="F2804" i="19"/>
  <c r="H8" i="19" a="1"/>
  <c r="H2750" i="19" a="1"/>
  <c r="F2479" i="19"/>
  <c r="H3633" i="19" a="1"/>
  <c r="F8" i="19"/>
  <c r="G838" i="19"/>
  <c r="H2856" i="19" a="1"/>
  <c r="H657" i="19" a="1"/>
  <c r="F2752" i="19"/>
  <c r="H3720" i="19" a="1"/>
  <c r="H137" i="19" a="1"/>
  <c r="H3371" i="19" a="1"/>
  <c r="F3720" i="19"/>
  <c r="F73" i="19"/>
  <c r="G9" i="19"/>
  <c r="G1109" i="19"/>
  <c r="H266" i="19" a="1"/>
  <c r="G3546" i="19"/>
  <c r="H73" i="19" a="1"/>
  <c r="H2855" i="19" a="1"/>
  <c r="H3458" i="19" a="1"/>
  <c r="F2882" i="19"/>
  <c r="H2776" i="19" a="1"/>
  <c r="F3373" i="19"/>
  <c r="G331" i="19"/>
  <c r="G2882" i="19"/>
  <c r="G2751" i="19"/>
  <c r="G3372" i="19"/>
  <c r="G3808" i="19"/>
  <c r="H265" i="19" a="1"/>
  <c r="F3721" i="19"/>
  <c r="F329" i="19"/>
  <c r="F3722" i="19"/>
  <c r="G202" i="19"/>
  <c r="G138" i="19"/>
  <c r="F658" i="19"/>
  <c r="G2883" i="19"/>
  <c r="G748" i="19"/>
  <c r="H329" i="19" a="1"/>
  <c r="F137" i="19"/>
  <c r="G74" i="19"/>
  <c r="G2803" i="19"/>
  <c r="G658" i="19"/>
  <c r="G2777" i="19"/>
  <c r="G330" i="19"/>
  <c r="F2778" i="19"/>
  <c r="F3460" i="19"/>
  <c r="F3547" i="19"/>
  <c r="G394" i="19"/>
  <c r="G3459" i="19"/>
  <c r="H266" i="19" l="1"/>
  <c r="H657" i="19"/>
  <c r="H8" i="19"/>
  <c r="H2856" i="19"/>
  <c r="H2776" i="19"/>
  <c r="H329" i="19"/>
  <c r="H265" i="19"/>
  <c r="H3458" i="19"/>
  <c r="H3371" i="19"/>
  <c r="H3633" i="19"/>
  <c r="H2855" i="19"/>
  <c r="H137" i="19"/>
  <c r="H73" i="19"/>
  <c r="H3720" i="19"/>
  <c r="H2750" i="19"/>
  <c r="B3897" i="19"/>
  <c r="C332" i="19"/>
  <c r="C2937" i="19"/>
  <c r="B2662" i="19"/>
  <c r="B3898" i="19"/>
  <c r="C2805" i="19"/>
  <c r="C660" i="19"/>
  <c r="C750" i="19"/>
  <c r="C2936" i="19"/>
  <c r="B459" i="19"/>
  <c r="C3548" i="19"/>
  <c r="B2936" i="19"/>
  <c r="C840" i="19"/>
  <c r="C3461" i="19"/>
  <c r="C3374" i="19"/>
  <c r="C1201" i="19"/>
  <c r="C2753" i="19"/>
  <c r="C2779" i="19"/>
  <c r="C461" i="19"/>
  <c r="C1291" i="19"/>
  <c r="B2858" i="19"/>
  <c r="B460" i="19"/>
  <c r="B660" i="19"/>
  <c r="B267" i="19"/>
  <c r="C3897" i="19"/>
  <c r="B3896" i="19"/>
  <c r="B10" i="19"/>
  <c r="B3636" i="19"/>
  <c r="C140" i="19"/>
  <c r="C76" i="19"/>
  <c r="C3722" i="19"/>
  <c r="C460" i="19"/>
  <c r="C1020" i="19"/>
  <c r="B2806" i="19"/>
  <c r="B2832" i="19"/>
  <c r="C204" i="19"/>
  <c r="C268" i="19"/>
  <c r="B2780" i="19"/>
  <c r="B2754" i="19"/>
  <c r="B2938" i="19"/>
  <c r="B2481" i="19"/>
  <c r="B331" i="19"/>
  <c r="B3462" i="19"/>
  <c r="B3375" i="19"/>
  <c r="B2572" i="19"/>
  <c r="C3635" i="19"/>
  <c r="B3723" i="19"/>
  <c r="B203" i="19"/>
  <c r="C2831" i="19"/>
  <c r="B3549" i="19"/>
  <c r="C524" i="19"/>
  <c r="C930" i="19"/>
  <c r="C11" i="19"/>
  <c r="B2937" i="19"/>
  <c r="C3984" i="19"/>
  <c r="B139" i="19"/>
  <c r="B75" i="19"/>
  <c r="C2857" i="19"/>
  <c r="I24" i="2"/>
  <c r="O21" i="9"/>
  <c r="D21" i="9"/>
  <c r="CD21" i="2"/>
  <c r="CD22" i="2"/>
  <c r="CD23" i="2"/>
  <c r="BD23" i="2"/>
  <c r="CD20" i="2"/>
  <c r="CK17" i="2"/>
  <c r="CD17" i="2"/>
  <c r="CD16" i="2"/>
  <c r="CD12" i="2"/>
  <c r="CD10" i="2"/>
  <c r="CD9" i="2"/>
  <c r="CD8" i="2"/>
  <c r="CD7" i="2"/>
  <c r="CD6" i="2"/>
  <c r="CD5" i="2"/>
  <c r="CD4" i="2"/>
  <c r="H3546" i="19" a="1"/>
  <c r="F2909" i="19"/>
  <c r="G2752" i="19"/>
  <c r="G2909" i="19"/>
  <c r="G75" i="19"/>
  <c r="H2803" i="19" a="1"/>
  <c r="F394" i="19"/>
  <c r="G2778" i="19"/>
  <c r="H331" i="19" a="1"/>
  <c r="G659" i="19"/>
  <c r="G267" i="19"/>
  <c r="H2777" i="19" a="1"/>
  <c r="G1110" i="19"/>
  <c r="F2831" i="19"/>
  <c r="G749" i="19"/>
  <c r="F3635" i="19"/>
  <c r="F3809" i="19"/>
  <c r="G396" i="19"/>
  <c r="G395" i="19"/>
  <c r="F2805" i="19"/>
  <c r="F2661" i="19"/>
  <c r="H3372" i="19" a="1"/>
  <c r="G929" i="19"/>
  <c r="G3809" i="19"/>
  <c r="F3808" i="19"/>
  <c r="G3634" i="19"/>
  <c r="F3810" i="19"/>
  <c r="F659" i="19"/>
  <c r="G139" i="19"/>
  <c r="H74" i="19" a="1"/>
  <c r="F2910" i="19"/>
  <c r="F3548" i="19"/>
  <c r="G2910" i="19"/>
  <c r="G203" i="19"/>
  <c r="F2779" i="19"/>
  <c r="F2753" i="19"/>
  <c r="F3461" i="19"/>
  <c r="G3373" i="19"/>
  <c r="F2911" i="19"/>
  <c r="F2571" i="19"/>
  <c r="G2804" i="19"/>
  <c r="G3460" i="19"/>
  <c r="H138" i="19" a="1"/>
  <c r="H3459" i="19" a="1"/>
  <c r="F202" i="19"/>
  <c r="G3547" i="19"/>
  <c r="F266" i="19"/>
  <c r="F3374" i="19"/>
  <c r="H202" i="19" a="1"/>
  <c r="F9" i="19"/>
  <c r="G10" i="19"/>
  <c r="G2830" i="19"/>
  <c r="H3721" i="19" a="1"/>
  <c r="F2480" i="19"/>
  <c r="H2751" i="19" a="1"/>
  <c r="H394" i="19" a="1"/>
  <c r="G3896" i="19"/>
  <c r="G459" i="19"/>
  <c r="F74" i="19"/>
  <c r="H658" i="19" a="1"/>
  <c r="G1200" i="19"/>
  <c r="H9" i="19" a="1"/>
  <c r="H3808" i="19" a="1"/>
  <c r="H2882" i="19" a="1"/>
  <c r="F138" i="19"/>
  <c r="F395" i="19"/>
  <c r="G839" i="19"/>
  <c r="H2883" i="19" a="1"/>
  <c r="H330" i="19" a="1"/>
  <c r="H331" i="19" l="1"/>
  <c r="H2883" i="19"/>
  <c r="H658" i="19"/>
  <c r="H2803" i="19"/>
  <c r="H74" i="19"/>
  <c r="H202" i="19"/>
  <c r="H3721" i="19"/>
  <c r="H2882" i="19"/>
  <c r="H3808" i="19"/>
  <c r="H394" i="19"/>
  <c r="H330" i="19"/>
  <c r="H9" i="19"/>
  <c r="H2751" i="19"/>
  <c r="H3372" i="19"/>
  <c r="H2777" i="19"/>
  <c r="H3546" i="19"/>
  <c r="H138" i="19"/>
  <c r="H3459" i="19"/>
  <c r="B3724" i="19"/>
  <c r="C1382" i="19"/>
  <c r="C3462" i="19"/>
  <c r="C3375" i="19"/>
  <c r="C3636" i="19"/>
  <c r="C2858" i="19"/>
  <c r="B2573" i="19"/>
  <c r="C269" i="19"/>
  <c r="C525" i="19"/>
  <c r="B11" i="19"/>
  <c r="C3549" i="19"/>
  <c r="C2832" i="19"/>
  <c r="C397" i="19"/>
  <c r="B3463" i="19"/>
  <c r="B3376" i="19"/>
  <c r="C3810" i="19"/>
  <c r="B661" i="19"/>
  <c r="C526" i="19"/>
  <c r="B524" i="19"/>
  <c r="B2964" i="19"/>
  <c r="C1111" i="19"/>
  <c r="B3550" i="19"/>
  <c r="C2806" i="19"/>
  <c r="C931" i="19"/>
  <c r="C2963" i="19"/>
  <c r="B3986" i="19"/>
  <c r="B3985" i="19"/>
  <c r="C333" i="19"/>
  <c r="B140" i="19"/>
  <c r="B76" i="19"/>
  <c r="C4072" i="19"/>
  <c r="B3637" i="19"/>
  <c r="B2965" i="19"/>
  <c r="B204" i="19"/>
  <c r="C1021" i="19"/>
  <c r="B268" i="19"/>
  <c r="B2755" i="19"/>
  <c r="B2781" i="19"/>
  <c r="B2859" i="19"/>
  <c r="B3984" i="19"/>
  <c r="B2833" i="19"/>
  <c r="B525" i="19"/>
  <c r="C2754" i="19"/>
  <c r="C2780" i="19"/>
  <c r="C589" i="19"/>
  <c r="B3811" i="19"/>
  <c r="B2807" i="19"/>
  <c r="C141" i="19"/>
  <c r="C77" i="19"/>
  <c r="B2963" i="19"/>
  <c r="B2663" i="19"/>
  <c r="B396" i="19"/>
  <c r="C205" i="19"/>
  <c r="C3985" i="19"/>
  <c r="B2885" i="19"/>
  <c r="C841" i="19"/>
  <c r="C2964" i="19"/>
  <c r="C3723" i="19"/>
  <c r="C1292" i="19"/>
  <c r="C2884" i="19"/>
  <c r="B2482" i="19"/>
  <c r="C661" i="19"/>
  <c r="C751" i="19"/>
  <c r="C12" i="19"/>
  <c r="B332" i="19"/>
  <c r="BM9" i="9"/>
  <c r="BJ9" i="9"/>
  <c r="BE9" i="9"/>
  <c r="J23" i="2"/>
  <c r="G23" i="2"/>
  <c r="X22" i="8"/>
  <c r="AB22" i="8"/>
  <c r="G524" i="19"/>
  <c r="F331" i="19"/>
  <c r="F3723" i="19"/>
  <c r="F460" i="19"/>
  <c r="F3898" i="19"/>
  <c r="G2753" i="19"/>
  <c r="F3462" i="19"/>
  <c r="F267" i="19"/>
  <c r="F3896" i="19"/>
  <c r="G3635" i="19"/>
  <c r="G76" i="19"/>
  <c r="F2481" i="19"/>
  <c r="F2938" i="19"/>
  <c r="G840" i="19"/>
  <c r="H10" i="19" a="1"/>
  <c r="H2830" i="19" a="1"/>
  <c r="G660" i="19"/>
  <c r="F2662" i="19"/>
  <c r="H139" i="19" a="1"/>
  <c r="G750" i="19"/>
  <c r="H2778" i="19" a="1"/>
  <c r="G268" i="19"/>
  <c r="G589" i="19"/>
  <c r="F2806" i="19"/>
  <c r="H3896" i="19" a="1"/>
  <c r="F2937" i="19"/>
  <c r="H75" i="19" a="1"/>
  <c r="G461" i="19"/>
  <c r="F2858" i="19"/>
  <c r="H459" i="19" a="1"/>
  <c r="G11" i="19"/>
  <c r="H2909" i="19" a="1"/>
  <c r="G3897" i="19"/>
  <c r="G140" i="19"/>
  <c r="F2754" i="19"/>
  <c r="G3374" i="19"/>
  <c r="F2936" i="19"/>
  <c r="H2752" i="19" a="1"/>
  <c r="H2804" i="19" a="1"/>
  <c r="G1201" i="19"/>
  <c r="G3548" i="19"/>
  <c r="F3375" i="19"/>
  <c r="H3547" i="19" a="1"/>
  <c r="H267" i="19" a="1"/>
  <c r="G2831" i="19"/>
  <c r="F203" i="19"/>
  <c r="G930" i="19"/>
  <c r="G3461" i="19"/>
  <c r="G3984" i="19"/>
  <c r="G204" i="19"/>
  <c r="H659" i="19" a="1"/>
  <c r="F2832" i="19"/>
  <c r="G460" i="19"/>
  <c r="H395" i="19" a="1"/>
  <c r="G1291" i="19"/>
  <c r="H203" i="19" a="1"/>
  <c r="G2937" i="19"/>
  <c r="F139" i="19"/>
  <c r="G3722" i="19"/>
  <c r="H3460" i="19" a="1"/>
  <c r="G2805" i="19"/>
  <c r="G1020" i="19"/>
  <c r="F2780" i="19"/>
  <c r="G332" i="19"/>
  <c r="H3373" i="19" a="1"/>
  <c r="F2572" i="19"/>
  <c r="F10" i="19"/>
  <c r="F3897" i="19"/>
  <c r="F3549" i="19"/>
  <c r="H3634" i="19" a="1"/>
  <c r="F660" i="19"/>
  <c r="G2936" i="19"/>
  <c r="G2857" i="19"/>
  <c r="F75" i="19"/>
  <c r="H2910" i="19" a="1"/>
  <c r="G2779" i="19"/>
  <c r="F459" i="19"/>
  <c r="H3809" i="19" a="1"/>
  <c r="F3636" i="19"/>
  <c r="H3809" i="19" l="1"/>
  <c r="H203" i="19"/>
  <c r="H267" i="19"/>
  <c r="H3547" i="19"/>
  <c r="H2909" i="19"/>
  <c r="H2778" i="19"/>
  <c r="H2910" i="19"/>
  <c r="H3373" i="19"/>
  <c r="H395" i="19"/>
  <c r="H459" i="19"/>
  <c r="H139" i="19"/>
  <c r="H659" i="19"/>
  <c r="H2804" i="19"/>
  <c r="H2752" i="19"/>
  <c r="H75" i="19"/>
  <c r="H2830" i="19"/>
  <c r="H3634" i="19"/>
  <c r="H3460" i="19"/>
  <c r="H10" i="19"/>
  <c r="H3896" i="19"/>
  <c r="C932" i="19"/>
  <c r="C2781" i="19"/>
  <c r="C2755" i="19"/>
  <c r="B3899" i="19"/>
  <c r="B333" i="19"/>
  <c r="B3725" i="19"/>
  <c r="C2833" i="19"/>
  <c r="B3377" i="19"/>
  <c r="B3464" i="19"/>
  <c r="C3637" i="19"/>
  <c r="C1473" i="19"/>
  <c r="C206" i="19"/>
  <c r="C1112" i="19"/>
  <c r="B2483" i="19"/>
  <c r="C2991" i="19"/>
  <c r="C270" i="19"/>
  <c r="C142" i="19"/>
  <c r="C78" i="19"/>
  <c r="C2807" i="19"/>
  <c r="B4072" i="19"/>
  <c r="C4160" i="19"/>
  <c r="B4073" i="19"/>
  <c r="B589" i="19"/>
  <c r="B3551" i="19"/>
  <c r="B12" i="19"/>
  <c r="B397" i="19"/>
  <c r="C2885" i="19"/>
  <c r="B461" i="19"/>
  <c r="B4074" i="19"/>
  <c r="B3638" i="19"/>
  <c r="C591" i="19"/>
  <c r="B3812" i="19"/>
  <c r="C13" i="19"/>
  <c r="B2834" i="19"/>
  <c r="B269" i="19"/>
  <c r="B141" i="19"/>
  <c r="B77" i="19"/>
  <c r="B662" i="19"/>
  <c r="C462" i="19"/>
  <c r="C590" i="19"/>
  <c r="C3724" i="19"/>
  <c r="C2911" i="19"/>
  <c r="C1383" i="19"/>
  <c r="B2912" i="19"/>
  <c r="B2664" i="19"/>
  <c r="B590" i="19"/>
  <c r="B2808" i="19"/>
  <c r="B205" i="19"/>
  <c r="C2990" i="19"/>
  <c r="C1202" i="19"/>
  <c r="C3463" i="19"/>
  <c r="C3376" i="19"/>
  <c r="B2886" i="19"/>
  <c r="B2992" i="19"/>
  <c r="C3898" i="19"/>
  <c r="C842" i="19"/>
  <c r="B2756" i="19"/>
  <c r="B2782" i="19"/>
  <c r="C2859" i="19"/>
  <c r="C334" i="19"/>
  <c r="C3550" i="19"/>
  <c r="C662" i="19"/>
  <c r="C752" i="19"/>
  <c r="C3811" i="19"/>
  <c r="C4073" i="19"/>
  <c r="B2990" i="19"/>
  <c r="B2860" i="19"/>
  <c r="C398" i="19"/>
  <c r="C1022" i="19"/>
  <c r="B2991" i="19"/>
  <c r="B2574" i="19"/>
  <c r="I23" i="2"/>
  <c r="R22" i="8"/>
  <c r="K22" i="8"/>
  <c r="L22" i="8"/>
  <c r="AD9" i="9"/>
  <c r="AC9" i="9"/>
  <c r="AD8" i="9"/>
  <c r="AC8" i="9"/>
  <c r="AD7" i="9"/>
  <c r="AC7" i="9"/>
  <c r="AD6" i="9"/>
  <c r="AC6" i="9"/>
  <c r="AD5" i="9"/>
  <c r="AC5" i="9"/>
  <c r="AD4" i="9"/>
  <c r="AC4" i="9"/>
  <c r="AD3" i="9"/>
  <c r="AC3" i="9"/>
  <c r="Z9" i="9"/>
  <c r="Y9" i="9"/>
  <c r="Z8" i="9"/>
  <c r="Y8" i="9"/>
  <c r="Z7" i="9"/>
  <c r="Y7" i="9"/>
  <c r="Z6" i="9"/>
  <c r="Y6" i="9"/>
  <c r="Z5" i="9"/>
  <c r="Y5" i="9"/>
  <c r="Z4" i="9"/>
  <c r="Y4" i="9"/>
  <c r="Z3" i="9"/>
  <c r="Y3" i="9"/>
  <c r="H3897" i="19" a="1"/>
  <c r="F661" i="19"/>
  <c r="G1111" i="19"/>
  <c r="F3550" i="19"/>
  <c r="G841" i="19"/>
  <c r="G269" i="19"/>
  <c r="H396" i="19" a="1"/>
  <c r="G2858" i="19"/>
  <c r="G525" i="19"/>
  <c r="F3724" i="19"/>
  <c r="F76" i="19"/>
  <c r="H460" i="19" a="1"/>
  <c r="F2807" i="19"/>
  <c r="G526" i="19"/>
  <c r="G3462" i="19"/>
  <c r="H3374" i="19" a="1"/>
  <c r="G3985" i="19"/>
  <c r="G931" i="19"/>
  <c r="G1292" i="19"/>
  <c r="F2482" i="19"/>
  <c r="G3549" i="19"/>
  <c r="H2831" i="19" a="1"/>
  <c r="G590" i="19"/>
  <c r="H2753" i="19" a="1"/>
  <c r="F2964" i="19"/>
  <c r="F2859" i="19"/>
  <c r="F2755" i="19"/>
  <c r="G1021" i="19"/>
  <c r="H140" i="19" a="1"/>
  <c r="G2754" i="19"/>
  <c r="G3636" i="19"/>
  <c r="F3811" i="19"/>
  <c r="H268" i="19" a="1"/>
  <c r="H2937" i="19" a="1"/>
  <c r="G3375" i="19"/>
  <c r="G2780" i="19"/>
  <c r="F589" i="19"/>
  <c r="H11" i="19" a="1"/>
  <c r="H204" i="19" a="1"/>
  <c r="H2936" i="19" a="1"/>
  <c r="H3635" i="19" a="1"/>
  <c r="F2963" i="19"/>
  <c r="G4072" i="19"/>
  <c r="G397" i="19"/>
  <c r="H2805" i="19" a="1"/>
  <c r="H3461" i="19" a="1"/>
  <c r="G2963" i="19"/>
  <c r="F3376" i="19"/>
  <c r="H3548" i="19" a="1"/>
  <c r="F268" i="19"/>
  <c r="G2832" i="19"/>
  <c r="G591" i="19"/>
  <c r="F2781" i="19"/>
  <c r="H2857" i="19" a="1"/>
  <c r="H524" i="19" a="1"/>
  <c r="H3722" i="19" a="1"/>
  <c r="H332" i="19" a="1"/>
  <c r="G661" i="19"/>
  <c r="G77" i="19"/>
  <c r="G3810" i="19"/>
  <c r="G2806" i="19"/>
  <c r="G12" i="19"/>
  <c r="F590" i="19"/>
  <c r="F11" i="19"/>
  <c r="G2884" i="19"/>
  <c r="F3985" i="19"/>
  <c r="H660" i="19" a="1"/>
  <c r="G3723" i="19"/>
  <c r="G333" i="19"/>
  <c r="G1382" i="19"/>
  <c r="G2964" i="19"/>
  <c r="F3463" i="19"/>
  <c r="G141" i="19"/>
  <c r="F2573" i="19"/>
  <c r="F2833" i="19"/>
  <c r="H2779" i="19" a="1"/>
  <c r="F140" i="19"/>
  <c r="G751" i="19"/>
  <c r="F3986" i="19"/>
  <c r="F525" i="19"/>
  <c r="F332" i="19"/>
  <c r="H3984" i="19" a="1"/>
  <c r="F204" i="19"/>
  <c r="F2885" i="19"/>
  <c r="F524" i="19"/>
  <c r="F3984" i="19"/>
  <c r="F396" i="19"/>
  <c r="G205" i="19"/>
  <c r="H589" i="19" a="1"/>
  <c r="F2965" i="19"/>
  <c r="F3637" i="19"/>
  <c r="H76" i="19" a="1"/>
  <c r="F2663" i="19"/>
  <c r="H589" i="19" l="1"/>
  <c r="H3461" i="19"/>
  <c r="H332" i="19"/>
  <c r="H3635" i="19"/>
  <c r="H3722" i="19"/>
  <c r="H2936" i="19"/>
  <c r="H2753" i="19"/>
  <c r="H524" i="19"/>
  <c r="H204" i="19"/>
  <c r="H2805" i="19"/>
  <c r="H2857" i="19"/>
  <c r="H11" i="19"/>
  <c r="H2831" i="19"/>
  <c r="H76" i="19"/>
  <c r="H396" i="19"/>
  <c r="H2779" i="19"/>
  <c r="H3984" i="19"/>
  <c r="H660" i="19"/>
  <c r="H140" i="19"/>
  <c r="H2937" i="19"/>
  <c r="H3548" i="19"/>
  <c r="H268" i="19"/>
  <c r="H3374" i="19"/>
  <c r="H460" i="19"/>
  <c r="H3897" i="19"/>
  <c r="B2887" i="19"/>
  <c r="C663" i="19"/>
  <c r="C753" i="19"/>
  <c r="B2809" i="19"/>
  <c r="C1293" i="19"/>
  <c r="C14" i="19"/>
  <c r="B4162" i="19"/>
  <c r="B13" i="19"/>
  <c r="B3465" i="19"/>
  <c r="B3378" i="19"/>
  <c r="B3987" i="19"/>
  <c r="B3017" i="19"/>
  <c r="B2757" i="19"/>
  <c r="B2783" i="19"/>
  <c r="B2913" i="19"/>
  <c r="C3017" i="19"/>
  <c r="B2665" i="19"/>
  <c r="C3812" i="19"/>
  <c r="B142" i="19"/>
  <c r="B78" i="19"/>
  <c r="B4160" i="19"/>
  <c r="C335" i="19"/>
  <c r="C271" i="19"/>
  <c r="C2756" i="19"/>
  <c r="C2782" i="19"/>
  <c r="B2939" i="19"/>
  <c r="B206" i="19"/>
  <c r="B3900" i="19"/>
  <c r="B526" i="19"/>
  <c r="B3639" i="19"/>
  <c r="C1564" i="19"/>
  <c r="C2860" i="19"/>
  <c r="C3638" i="19"/>
  <c r="C4161" i="19"/>
  <c r="C933" i="19"/>
  <c r="C2834" i="19"/>
  <c r="C3018" i="19"/>
  <c r="B3813" i="19"/>
  <c r="C2808" i="19"/>
  <c r="C1474" i="19"/>
  <c r="B334" i="19"/>
  <c r="C3464" i="19"/>
  <c r="C3377" i="19"/>
  <c r="C399" i="19"/>
  <c r="C3551" i="19"/>
  <c r="C2912" i="19"/>
  <c r="C463" i="19"/>
  <c r="C3899" i="19"/>
  <c r="C3986" i="19"/>
  <c r="B2835" i="19"/>
  <c r="C527" i="19"/>
  <c r="B2484" i="19"/>
  <c r="C3725" i="19"/>
  <c r="C1023" i="19"/>
  <c r="C1113" i="19"/>
  <c r="B270" i="19"/>
  <c r="B2575" i="19"/>
  <c r="C843" i="19"/>
  <c r="C2886" i="19"/>
  <c r="B3019" i="19"/>
  <c r="B663" i="19"/>
  <c r="B2861" i="19"/>
  <c r="B3726" i="19"/>
  <c r="B462" i="19"/>
  <c r="B4161" i="19"/>
  <c r="C143" i="19"/>
  <c r="C79" i="19"/>
  <c r="B3552" i="19"/>
  <c r="B398" i="19"/>
  <c r="C207" i="19"/>
  <c r="C1203" i="19"/>
  <c r="C2938" i="19"/>
  <c r="B3018" i="19"/>
  <c r="C4248" i="19"/>
  <c r="BD22" i="2"/>
  <c r="BD21" i="2"/>
  <c r="BD20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5" i="2"/>
  <c r="BD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4160" i="19"/>
  <c r="H661" i="19" a="1"/>
  <c r="H2963" i="19" a="1"/>
  <c r="H333" i="19" a="1"/>
  <c r="F3638" i="19"/>
  <c r="G1473" i="19"/>
  <c r="G2859" i="19"/>
  <c r="G206" i="19"/>
  <c r="F77" i="19"/>
  <c r="G2990" i="19"/>
  <c r="H3723" i="19" a="1"/>
  <c r="F2782" i="19"/>
  <c r="G1112" i="19"/>
  <c r="G2833" i="19"/>
  <c r="H2832" i="19" a="1"/>
  <c r="F3725" i="19"/>
  <c r="F2664" i="19"/>
  <c r="F2756" i="19"/>
  <c r="H77" i="19" a="1"/>
  <c r="H525" i="19" a="1"/>
  <c r="G1022" i="19"/>
  <c r="F2483" i="19"/>
  <c r="G2911" i="19"/>
  <c r="G2807" i="19"/>
  <c r="G3637" i="19"/>
  <c r="F4074" i="19"/>
  <c r="F3551" i="19"/>
  <c r="G932" i="19"/>
  <c r="H461" i="19" a="1"/>
  <c r="G3463" i="19"/>
  <c r="H269" i="19" a="1"/>
  <c r="G752" i="19"/>
  <c r="F2834" i="19"/>
  <c r="F2808" i="19"/>
  <c r="F2912" i="19"/>
  <c r="H3985" i="19" a="1"/>
  <c r="H3810" i="19" a="1"/>
  <c r="G334" i="19"/>
  <c r="G1383" i="19"/>
  <c r="F397" i="19"/>
  <c r="F2992" i="19"/>
  <c r="F2574" i="19"/>
  <c r="G2755" i="19"/>
  <c r="G3376" i="19"/>
  <c r="H590" i="19" a="1"/>
  <c r="G1202" i="19"/>
  <c r="G662" i="19"/>
  <c r="G3550" i="19"/>
  <c r="H12" i="19" a="1"/>
  <c r="G142" i="19"/>
  <c r="G4073" i="19"/>
  <c r="H3636" i="19" a="1"/>
  <c r="H4072" i="19" a="1"/>
  <c r="F3464" i="19"/>
  <c r="F205" i="19"/>
  <c r="H2754" i="19" a="1"/>
  <c r="H3462" i="19" a="1"/>
  <c r="F662" i="19"/>
  <c r="F461" i="19"/>
  <c r="G78" i="19"/>
  <c r="G270" i="19"/>
  <c r="H2964" i="19" a="1"/>
  <c r="F333" i="19"/>
  <c r="H397" i="19" a="1"/>
  <c r="H205" i="19" a="1"/>
  <c r="H141" i="19" a="1"/>
  <c r="G398" i="19"/>
  <c r="G3724" i="19"/>
  <c r="F2860" i="19"/>
  <c r="H3549" i="19" a="1"/>
  <c r="G13" i="19"/>
  <c r="H2884" i="19" a="1"/>
  <c r="F2991" i="19"/>
  <c r="F269" i="19"/>
  <c r="F4073" i="19"/>
  <c r="F12" i="19"/>
  <c r="G2781" i="19"/>
  <c r="G3811" i="19"/>
  <c r="G3898" i="19"/>
  <c r="G2991" i="19"/>
  <c r="H3375" i="19" a="1"/>
  <c r="H526" i="19" a="1"/>
  <c r="H2858" i="19" a="1"/>
  <c r="G462" i="19"/>
  <c r="F141" i="19"/>
  <c r="G842" i="19"/>
  <c r="F3377" i="19"/>
  <c r="F2886" i="19"/>
  <c r="F3899" i="19"/>
  <c r="H2806" i="19" a="1"/>
  <c r="G2885" i="19"/>
  <c r="F4072" i="19"/>
  <c r="H2780" i="19" a="1"/>
  <c r="F3812" i="19"/>
  <c r="F2990" i="19"/>
  <c r="H2832" i="19" l="1"/>
  <c r="H3723" i="19"/>
  <c r="H2806" i="19"/>
  <c r="H2884" i="19"/>
  <c r="H269" i="19"/>
  <c r="H3462" i="19"/>
  <c r="H2754" i="19"/>
  <c r="H3549" i="19"/>
  <c r="H2964" i="19"/>
  <c r="H4072" i="19"/>
  <c r="H3810" i="19"/>
  <c r="H525" i="19"/>
  <c r="H3636" i="19"/>
  <c r="H3985" i="19"/>
  <c r="H77" i="19"/>
  <c r="H2780" i="19"/>
  <c r="H333" i="19"/>
  <c r="H2858" i="19"/>
  <c r="H141" i="19"/>
  <c r="H461" i="19"/>
  <c r="H2963" i="19"/>
  <c r="H526" i="19"/>
  <c r="H205" i="19"/>
  <c r="H661" i="19"/>
  <c r="H3375" i="19"/>
  <c r="H397" i="19"/>
  <c r="H590" i="19"/>
  <c r="H12" i="19"/>
  <c r="C1294" i="19"/>
  <c r="B2966" i="19"/>
  <c r="B14" i="19"/>
  <c r="B664" i="19"/>
  <c r="B2576" i="19"/>
  <c r="B2862" i="19"/>
  <c r="B4248" i="19"/>
  <c r="C3044" i="19"/>
  <c r="B3044" i="19"/>
  <c r="C844" i="19"/>
  <c r="B4249" i="19"/>
  <c r="C3639" i="19"/>
  <c r="B399" i="19"/>
  <c r="C3045" i="19"/>
  <c r="C3726" i="19"/>
  <c r="B591" i="19"/>
  <c r="C2809" i="19"/>
  <c r="B143" i="19"/>
  <c r="B79" i="19"/>
  <c r="B4250" i="19"/>
  <c r="C754" i="19"/>
  <c r="C664" i="19"/>
  <c r="C3813" i="19"/>
  <c r="C4074" i="19"/>
  <c r="C2887" i="19"/>
  <c r="C2757" i="19"/>
  <c r="C2783" i="19"/>
  <c r="B4075" i="19"/>
  <c r="B2940" i="19"/>
  <c r="C15" i="19"/>
  <c r="B2914" i="19"/>
  <c r="B3640" i="19"/>
  <c r="B2485" i="19"/>
  <c r="C3987" i="19"/>
  <c r="C464" i="19"/>
  <c r="C336" i="19"/>
  <c r="B3045" i="19"/>
  <c r="B463" i="19"/>
  <c r="B527" i="19"/>
  <c r="B3046" i="19"/>
  <c r="B335" i="19"/>
  <c r="C1565" i="19"/>
  <c r="C2861" i="19"/>
  <c r="B3988" i="19"/>
  <c r="B207" i="19"/>
  <c r="C2965" i="19"/>
  <c r="B3814" i="19"/>
  <c r="B2810" i="19"/>
  <c r="B3466" i="19"/>
  <c r="B3379" i="19"/>
  <c r="C144" i="19"/>
  <c r="C80" i="19"/>
  <c r="C2913" i="19"/>
  <c r="C1204" i="19"/>
  <c r="C3378" i="19"/>
  <c r="C3465" i="19"/>
  <c r="C2835" i="19"/>
  <c r="C1024" i="19"/>
  <c r="C1655" i="19"/>
  <c r="B271" i="19"/>
  <c r="C3900" i="19"/>
  <c r="B2784" i="19"/>
  <c r="B2758" i="19"/>
  <c r="B3553" i="19"/>
  <c r="C1384" i="19"/>
  <c r="C528" i="19"/>
  <c r="C3552" i="19"/>
  <c r="B3901" i="19"/>
  <c r="B3727" i="19"/>
  <c r="C400" i="19"/>
  <c r="B2666" i="19"/>
  <c r="B2836" i="19"/>
  <c r="B2888" i="19"/>
  <c r="C2939" i="19"/>
  <c r="C4249" i="19"/>
  <c r="C592" i="19"/>
  <c r="C4336" i="19"/>
  <c r="C208" i="19"/>
  <c r="C934" i="19"/>
  <c r="C272" i="19"/>
  <c r="C1114" i="19"/>
  <c r="I19" i="2"/>
  <c r="I18" i="2"/>
  <c r="I20" i="2"/>
  <c r="I14" i="2"/>
  <c r="I22" i="2"/>
  <c r="I15" i="2"/>
  <c r="I16" i="2"/>
  <c r="I21" i="2"/>
  <c r="I17" i="2"/>
  <c r="O20" i="9"/>
  <c r="D20" i="9"/>
  <c r="O19" i="9"/>
  <c r="D19" i="9"/>
  <c r="O18" i="9"/>
  <c r="D18" i="9"/>
  <c r="O17" i="9"/>
  <c r="D17" i="9"/>
  <c r="O16" i="9"/>
  <c r="D16" i="9"/>
  <c r="B16" i="9"/>
  <c r="B17" i="9" s="1"/>
  <c r="B18" i="9" s="1"/>
  <c r="B19" i="9" s="1"/>
  <c r="BM8" i="9"/>
  <c r="BJ8" i="9"/>
  <c r="BE8" i="9"/>
  <c r="AP8" i="9"/>
  <c r="AL8" i="9"/>
  <c r="AJ8" i="9"/>
  <c r="AI8" i="9"/>
  <c r="AH8" i="9"/>
  <c r="I8" i="9"/>
  <c r="BM7" i="9"/>
  <c r="BJ7" i="9"/>
  <c r="BF7" i="9"/>
  <c r="BE7" i="9"/>
  <c r="AL7" i="9"/>
  <c r="AJ7" i="9"/>
  <c r="AI7" i="9"/>
  <c r="AH7" i="9"/>
  <c r="I7" i="9"/>
  <c r="BM6" i="9"/>
  <c r="BJ6" i="9"/>
  <c r="BF6" i="9"/>
  <c r="BE6" i="9"/>
  <c r="AL6" i="9"/>
  <c r="AH6" i="9"/>
  <c r="I6" i="9"/>
  <c r="G6" i="9"/>
  <c r="BM5" i="9"/>
  <c r="BJ5" i="9"/>
  <c r="BE5" i="9"/>
  <c r="AL5" i="9"/>
  <c r="AH5" i="9"/>
  <c r="I5" i="9"/>
  <c r="G5" i="9"/>
  <c r="BM4" i="9"/>
  <c r="BJ4" i="9"/>
  <c r="BE4" i="9"/>
  <c r="AP4" i="9"/>
  <c r="AL4" i="9"/>
  <c r="AH4" i="9"/>
  <c r="I4" i="9"/>
  <c r="G4" i="9"/>
  <c r="B4" i="9"/>
  <c r="BM3" i="9"/>
  <c r="BJ3" i="9"/>
  <c r="AP3" i="9"/>
  <c r="AJ3" i="9"/>
  <c r="I3" i="9"/>
  <c r="G3" i="9"/>
  <c r="AB21" i="8"/>
  <c r="X21" i="8"/>
  <c r="R21" i="8"/>
  <c r="L21" i="8"/>
  <c r="K21" i="8"/>
  <c r="AB20" i="8"/>
  <c r="X20" i="8"/>
  <c r="R20" i="8"/>
  <c r="L20" i="8"/>
  <c r="K20" i="8"/>
  <c r="AB19" i="8"/>
  <c r="X19" i="8"/>
  <c r="R19" i="8"/>
  <c r="L19" i="8"/>
  <c r="K19" i="8"/>
  <c r="AB18" i="8"/>
  <c r="X18" i="8"/>
  <c r="R18" i="8"/>
  <c r="L18" i="8"/>
  <c r="K18" i="8"/>
  <c r="AB17" i="8"/>
  <c r="X17" i="8"/>
  <c r="R17" i="8"/>
  <c r="L17" i="8"/>
  <c r="K17" i="8"/>
  <c r="AB16" i="8"/>
  <c r="X16" i="8"/>
  <c r="R16" i="8"/>
  <c r="L16" i="8"/>
  <c r="K16" i="8"/>
  <c r="AB15" i="8"/>
  <c r="X15" i="8"/>
  <c r="S15" i="8"/>
  <c r="E15" i="8"/>
  <c r="AB14" i="8"/>
  <c r="X14" i="8"/>
  <c r="S14" i="8"/>
  <c r="E14" i="8"/>
  <c r="AB13" i="8"/>
  <c r="X13" i="8"/>
  <c r="S13" i="8"/>
  <c r="E13" i="8"/>
  <c r="AB12" i="8"/>
  <c r="X12" i="8"/>
  <c r="S12" i="8"/>
  <c r="E12" i="8"/>
  <c r="AB11" i="8"/>
  <c r="X11" i="8"/>
  <c r="S11" i="8"/>
  <c r="E11" i="8"/>
  <c r="AB10" i="8"/>
  <c r="X10" i="8"/>
  <c r="S10" i="8"/>
  <c r="E10" i="8"/>
  <c r="X9" i="8"/>
  <c r="S9" i="8"/>
  <c r="E9" i="8"/>
  <c r="X8" i="8"/>
  <c r="S8" i="8"/>
  <c r="E8" i="8"/>
  <c r="X7" i="8"/>
  <c r="S7" i="8"/>
  <c r="E7" i="8"/>
  <c r="X6" i="8"/>
  <c r="S6" i="8"/>
  <c r="E6" i="8"/>
  <c r="X5" i="8"/>
  <c r="S5" i="8"/>
  <c r="E5" i="8"/>
  <c r="X4" i="8"/>
  <c r="S4" i="8"/>
  <c r="E4" i="8"/>
  <c r="X3" i="8"/>
  <c r="U3" i="8"/>
  <c r="S3" i="8"/>
  <c r="E3" i="8"/>
  <c r="H662" i="19" a="1"/>
  <c r="F3639" i="19"/>
  <c r="F3018" i="19"/>
  <c r="H2859" i="19" a="1"/>
  <c r="G271" i="19"/>
  <c r="F462" i="19"/>
  <c r="F2809" i="19"/>
  <c r="H2833" i="19" a="1"/>
  <c r="G4248" i="19"/>
  <c r="F2757" i="19"/>
  <c r="H4073" i="19" a="1"/>
  <c r="F3900" i="19"/>
  <c r="F2665" i="19"/>
  <c r="H2911" i="19" a="1"/>
  <c r="F13" i="19"/>
  <c r="G399" i="19"/>
  <c r="F398" i="19"/>
  <c r="H3724" i="19" a="1"/>
  <c r="G1023" i="19"/>
  <c r="G4161" i="19"/>
  <c r="F2939" i="19"/>
  <c r="F2783" i="19"/>
  <c r="H334" i="19" a="1"/>
  <c r="F4160" i="19"/>
  <c r="G3986" i="19"/>
  <c r="F2861" i="19"/>
  <c r="G3377" i="19"/>
  <c r="F3017" i="19"/>
  <c r="H270" i="19" a="1"/>
  <c r="G463" i="19"/>
  <c r="G1474" i="19"/>
  <c r="F2835" i="19"/>
  <c r="G2886" i="19"/>
  <c r="F663" i="19"/>
  <c r="G3638" i="19"/>
  <c r="G933" i="19"/>
  <c r="H3550" i="19" a="1"/>
  <c r="G2782" i="19"/>
  <c r="G1564" i="19"/>
  <c r="G1203" i="19"/>
  <c r="H13" i="19" a="1"/>
  <c r="G3018" i="19"/>
  <c r="G3899" i="19"/>
  <c r="F2913" i="19"/>
  <c r="G527" i="19"/>
  <c r="H3463" i="19" a="1"/>
  <c r="H2807" i="19" a="1"/>
  <c r="H3811" i="19" a="1"/>
  <c r="H2755" i="19" a="1"/>
  <c r="F2887" i="19"/>
  <c r="G143" i="19"/>
  <c r="G592" i="19"/>
  <c r="G753" i="19"/>
  <c r="G2808" i="19"/>
  <c r="F2484" i="19"/>
  <c r="F3987" i="19"/>
  <c r="H206" i="19" a="1"/>
  <c r="F4161" i="19"/>
  <c r="H78" i="19" a="1"/>
  <c r="F3813" i="19"/>
  <c r="F2575" i="19"/>
  <c r="F270" i="19"/>
  <c r="G79" i="19"/>
  <c r="G3812" i="19"/>
  <c r="F3552" i="19"/>
  <c r="F526" i="19"/>
  <c r="H2991" i="19" a="1"/>
  <c r="H2885" i="19" a="1"/>
  <c r="G843" i="19"/>
  <c r="G14" i="19"/>
  <c r="F3465" i="19"/>
  <c r="H2781" i="19" a="1"/>
  <c r="F3378" i="19"/>
  <c r="G2834" i="19"/>
  <c r="F334" i="19"/>
  <c r="F206" i="19"/>
  <c r="F142" i="19"/>
  <c r="G2860" i="19"/>
  <c r="H462" i="19" a="1"/>
  <c r="H398" i="19" a="1"/>
  <c r="F3726" i="19"/>
  <c r="H4160" i="19" a="1"/>
  <c r="H3376" i="19" a="1"/>
  <c r="F78" i="19"/>
  <c r="G335" i="19"/>
  <c r="G2756" i="19"/>
  <c r="F3019" i="19"/>
  <c r="G1113" i="19"/>
  <c r="G3464" i="19"/>
  <c r="G3017" i="19"/>
  <c r="G207" i="19"/>
  <c r="G663" i="19"/>
  <c r="H3637" i="19" a="1"/>
  <c r="G1293" i="19"/>
  <c r="F4162" i="19"/>
  <c r="H3898" i="19" a="1"/>
  <c r="G3725" i="19"/>
  <c r="G2912" i="19"/>
  <c r="G3551" i="19"/>
  <c r="H2990" i="19" a="1"/>
  <c r="G2938" i="19"/>
  <c r="H142" i="19" a="1"/>
  <c r="H142" i="19" l="1"/>
  <c r="H462" i="19"/>
  <c r="H2781" i="19"/>
  <c r="H2807" i="19"/>
  <c r="H2991" i="19"/>
  <c r="H78" i="19"/>
  <c r="H2755" i="19"/>
  <c r="H3550" i="19"/>
  <c r="H206" i="19"/>
  <c r="H3811" i="19"/>
  <c r="H2911" i="19"/>
  <c r="H2990" i="19"/>
  <c r="H2885" i="19"/>
  <c r="H334" i="19"/>
  <c r="H3463" i="19"/>
  <c r="H4073" i="19"/>
  <c r="H2859" i="19"/>
  <c r="H3898" i="19"/>
  <c r="H3376" i="19"/>
  <c r="H4160" i="19"/>
  <c r="H270" i="19"/>
  <c r="H3724" i="19"/>
  <c r="H2833" i="19"/>
  <c r="H662" i="19"/>
  <c r="H3637" i="19"/>
  <c r="H398" i="19"/>
  <c r="H13" i="19"/>
  <c r="C3553" i="19"/>
  <c r="C2784" i="19"/>
  <c r="C2758" i="19"/>
  <c r="C2836" i="19"/>
  <c r="B3071" i="19"/>
  <c r="B2863" i="19"/>
  <c r="B3641" i="19"/>
  <c r="C3466" i="19"/>
  <c r="C3379" i="19"/>
  <c r="C2992" i="19"/>
  <c r="C1656" i="19"/>
  <c r="C4075" i="19"/>
  <c r="C16" i="19"/>
  <c r="C845" i="19"/>
  <c r="B665" i="19"/>
  <c r="C4424" i="19"/>
  <c r="B400" i="19"/>
  <c r="B2577" i="19"/>
  <c r="B528" i="19"/>
  <c r="B3467" i="19"/>
  <c r="B3380" i="19"/>
  <c r="C1025" i="19"/>
  <c r="C1385" i="19"/>
  <c r="C209" i="19"/>
  <c r="B272" i="19"/>
  <c r="C2914" i="19"/>
  <c r="C3071" i="19"/>
  <c r="B3554" i="19"/>
  <c r="C273" i="19"/>
  <c r="C465" i="19"/>
  <c r="C593" i="19"/>
  <c r="B2811" i="19"/>
  <c r="C1115" i="19"/>
  <c r="C2940" i="19"/>
  <c r="B2837" i="19"/>
  <c r="B4076" i="19"/>
  <c r="C401" i="19"/>
  <c r="C4162" i="19"/>
  <c r="B144" i="19"/>
  <c r="B80" i="19"/>
  <c r="B4337" i="19"/>
  <c r="B15" i="19"/>
  <c r="C1205" i="19"/>
  <c r="C1475" i="19"/>
  <c r="C337" i="19"/>
  <c r="B3989" i="19"/>
  <c r="B2667" i="19"/>
  <c r="C1746" i="19"/>
  <c r="B2759" i="19"/>
  <c r="B2785" i="19"/>
  <c r="B2486" i="19"/>
  <c r="B3073" i="19"/>
  <c r="B3728" i="19"/>
  <c r="B4163" i="19"/>
  <c r="C2888" i="19"/>
  <c r="C755" i="19"/>
  <c r="C665" i="19"/>
  <c r="C3727" i="19"/>
  <c r="C4337" i="19"/>
  <c r="C3640" i="19"/>
  <c r="C1295" i="19"/>
  <c r="B3072" i="19"/>
  <c r="B2967" i="19"/>
  <c r="B4338" i="19"/>
  <c r="C3814" i="19"/>
  <c r="B4336" i="19"/>
  <c r="C2966" i="19"/>
  <c r="B2915" i="19"/>
  <c r="C3988" i="19"/>
  <c r="C2862" i="19"/>
  <c r="C145" i="19"/>
  <c r="C81" i="19"/>
  <c r="B592" i="19"/>
  <c r="C529" i="19"/>
  <c r="C2810" i="19"/>
  <c r="C3901" i="19"/>
  <c r="B208" i="19"/>
  <c r="C3072" i="19"/>
  <c r="C935" i="19"/>
  <c r="B2889" i="19"/>
  <c r="B2993" i="19"/>
  <c r="B3815" i="19"/>
  <c r="B336" i="19"/>
  <c r="B3902" i="19"/>
  <c r="B2941" i="19"/>
  <c r="B464" i="19"/>
  <c r="F3" i="8"/>
  <c r="F8" i="8"/>
  <c r="F9" i="8"/>
  <c r="F6" i="8"/>
  <c r="F4" i="8"/>
  <c r="F7" i="8"/>
  <c r="F13" i="8"/>
  <c r="F15" i="8"/>
  <c r="H10" i="8"/>
  <c r="F12" i="8"/>
  <c r="F14" i="8"/>
  <c r="B5" i="9"/>
  <c r="H11" i="8"/>
  <c r="H5" i="8"/>
  <c r="H9" i="8"/>
  <c r="H3" i="8"/>
  <c r="H7" i="8"/>
  <c r="F10" i="8"/>
  <c r="H6" i="8"/>
  <c r="H13" i="8"/>
  <c r="H15" i="8"/>
  <c r="H4" i="8"/>
  <c r="F5" i="8"/>
  <c r="H8" i="8"/>
  <c r="F11" i="8"/>
  <c r="H12" i="8"/>
  <c r="H14" i="8"/>
  <c r="BD6" i="2"/>
  <c r="H2886" i="19" a="1"/>
  <c r="H2756" i="19" a="1"/>
  <c r="G272" i="19"/>
  <c r="G4074" i="19"/>
  <c r="H3899" i="19" a="1"/>
  <c r="F3045" i="19"/>
  <c r="G3552" i="19"/>
  <c r="G2965" i="19"/>
  <c r="G2783" i="19"/>
  <c r="H399" i="19" a="1"/>
  <c r="F3046" i="19"/>
  <c r="H3638" i="19" a="1"/>
  <c r="F2888" i="19"/>
  <c r="G3987" i="19"/>
  <c r="H271" i="19" a="1"/>
  <c r="F3640" i="19"/>
  <c r="G4249" i="19"/>
  <c r="H3725" i="19" a="1"/>
  <c r="F4248" i="19"/>
  <c r="G1204" i="19"/>
  <c r="F335" i="19"/>
  <c r="G844" i="19"/>
  <c r="G1655" i="19"/>
  <c r="F664" i="19"/>
  <c r="H79" i="19" a="1"/>
  <c r="G3639" i="19"/>
  <c r="F591" i="19"/>
  <c r="G3378" i="19"/>
  <c r="G2835" i="19"/>
  <c r="F3988" i="19"/>
  <c r="F3379" i="19"/>
  <c r="G3465" i="19"/>
  <c r="H3551" i="19" a="1"/>
  <c r="H335" i="19" a="1"/>
  <c r="H591" i="19" a="1"/>
  <c r="F527" i="19"/>
  <c r="F79" i="19"/>
  <c r="F2966" i="19"/>
  <c r="G144" i="19"/>
  <c r="H4248" i="19" a="1"/>
  <c r="G3045" i="19"/>
  <c r="F4250" i="19"/>
  <c r="G4336" i="19"/>
  <c r="F2836" i="19"/>
  <c r="H2860" i="19" a="1"/>
  <c r="G1024" i="19"/>
  <c r="G754" i="19"/>
  <c r="G2939" i="19"/>
  <c r="G2887" i="19"/>
  <c r="F2576" i="19"/>
  <c r="F143" i="19"/>
  <c r="G664" i="19"/>
  <c r="H3812" i="19" a="1"/>
  <c r="G464" i="19"/>
  <c r="G2809" i="19"/>
  <c r="F271" i="19"/>
  <c r="G1384" i="19"/>
  <c r="F207" i="19"/>
  <c r="G934" i="19"/>
  <c r="H3464" i="19" a="1"/>
  <c r="F3901" i="19"/>
  <c r="F2485" i="19"/>
  <c r="G2913" i="19"/>
  <c r="F592" i="19"/>
  <c r="G3044" i="19"/>
  <c r="H2808" i="19" a="1"/>
  <c r="F463" i="19"/>
  <c r="H2938" i="19" a="1"/>
  <c r="H14" i="19" a="1"/>
  <c r="G15" i="19"/>
  <c r="H2912" i="19" a="1"/>
  <c r="F399" i="19"/>
  <c r="G208" i="19"/>
  <c r="F14" i="19"/>
  <c r="H3018" i="19" a="1"/>
  <c r="F2758" i="19"/>
  <c r="G80" i="19"/>
  <c r="F2862" i="19"/>
  <c r="G3726" i="19"/>
  <c r="G528" i="19"/>
  <c r="H463" i="19" a="1"/>
  <c r="G3900" i="19"/>
  <c r="G336" i="19"/>
  <c r="H2834" i="19" a="1"/>
  <c r="G1565" i="19"/>
  <c r="G1114" i="19"/>
  <c r="H207" i="19" a="1"/>
  <c r="H527" i="19" a="1"/>
  <c r="F3466" i="19"/>
  <c r="H4161" i="19" a="1"/>
  <c r="H663" i="19" a="1"/>
  <c r="G2861" i="19"/>
  <c r="F4075" i="19"/>
  <c r="F3727" i="19"/>
  <c r="H2782" i="19" a="1"/>
  <c r="H3377" i="19" a="1"/>
  <c r="F2784" i="19"/>
  <c r="G400" i="19"/>
  <c r="H3986" i="19" a="1"/>
  <c r="F4249" i="19"/>
  <c r="F3814" i="19"/>
  <c r="F3044" i="19"/>
  <c r="F2940" i="19"/>
  <c r="G3813" i="19"/>
  <c r="H3017" i="19" a="1"/>
  <c r="H143" i="19" a="1"/>
  <c r="F2666" i="19"/>
  <c r="G1294" i="19"/>
  <c r="F2914" i="19"/>
  <c r="G2757" i="19"/>
  <c r="G593" i="19"/>
  <c r="F3553" i="19"/>
  <c r="F2810" i="19"/>
  <c r="H463" i="19" l="1"/>
  <c r="H2808" i="19"/>
  <c r="H591" i="19"/>
  <c r="H143" i="19"/>
  <c r="H3812" i="19"/>
  <c r="H335" i="19"/>
  <c r="H3638" i="19"/>
  <c r="H399" i="19"/>
  <c r="H3017" i="19"/>
  <c r="H3551" i="19"/>
  <c r="H2834" i="19"/>
  <c r="H3018" i="19"/>
  <c r="H3464" i="19"/>
  <c r="H2860" i="19"/>
  <c r="H3725" i="19"/>
  <c r="H3899" i="19"/>
  <c r="H3986" i="19"/>
  <c r="H663" i="19"/>
  <c r="H4161" i="19"/>
  <c r="H2912" i="19"/>
  <c r="H4248" i="19"/>
  <c r="H79" i="19"/>
  <c r="H271" i="19"/>
  <c r="H2756" i="19"/>
  <c r="H3377" i="19"/>
  <c r="H527" i="19"/>
  <c r="H14" i="19"/>
  <c r="H2886" i="19"/>
  <c r="H2782" i="19"/>
  <c r="H207" i="19"/>
  <c r="H2938" i="19"/>
  <c r="C666" i="19"/>
  <c r="C756" i="19"/>
  <c r="B3100" i="19"/>
  <c r="C1837" i="19"/>
  <c r="C1566" i="19"/>
  <c r="C3098" i="19"/>
  <c r="B666" i="19"/>
  <c r="C4163" i="19"/>
  <c r="B3729" i="19"/>
  <c r="C2785" i="19"/>
  <c r="C2759" i="19"/>
  <c r="B2968" i="19"/>
  <c r="B3020" i="19"/>
  <c r="B4426" i="19"/>
  <c r="C3728" i="19"/>
  <c r="C846" i="19"/>
  <c r="B209" i="19"/>
  <c r="B2864" i="19"/>
  <c r="C1476" i="19"/>
  <c r="C1747" i="19"/>
  <c r="B2942" i="19"/>
  <c r="B2578" i="19"/>
  <c r="C2811" i="19"/>
  <c r="C1386" i="19"/>
  <c r="B3642" i="19"/>
  <c r="C2941" i="19"/>
  <c r="C4076" i="19"/>
  <c r="C146" i="19"/>
  <c r="C82" i="19"/>
  <c r="C2915" i="19"/>
  <c r="B2994" i="19"/>
  <c r="B4077" i="19"/>
  <c r="C2967" i="19"/>
  <c r="C210" i="19"/>
  <c r="C2993" i="19"/>
  <c r="C4425" i="19"/>
  <c r="B16" i="19"/>
  <c r="C466" i="19"/>
  <c r="C338" i="19"/>
  <c r="B337" i="19"/>
  <c r="C936" i="19"/>
  <c r="C3641" i="19"/>
  <c r="C3099" i="19"/>
  <c r="B2668" i="19"/>
  <c r="C1296" i="19"/>
  <c r="C4250" i="19"/>
  <c r="C530" i="19"/>
  <c r="C1116" i="19"/>
  <c r="B2890" i="19"/>
  <c r="C3989" i="19"/>
  <c r="C1026" i="19"/>
  <c r="C2837" i="19"/>
  <c r="C3815" i="19"/>
  <c r="B4251" i="19"/>
  <c r="B2812" i="19"/>
  <c r="C402" i="19"/>
  <c r="C1206" i="19"/>
  <c r="B3468" i="19"/>
  <c r="B3381" i="19"/>
  <c r="C17" i="19"/>
  <c r="B3098" i="19"/>
  <c r="B2838" i="19"/>
  <c r="B273" i="19"/>
  <c r="C3902" i="19"/>
  <c r="B3990" i="19"/>
  <c r="B2487" i="19"/>
  <c r="B2916" i="19"/>
  <c r="B465" i="19"/>
  <c r="C3019" i="19"/>
  <c r="B401" i="19"/>
  <c r="B529" i="19"/>
  <c r="B3903" i="19"/>
  <c r="C594" i="19"/>
  <c r="C2889" i="19"/>
  <c r="B4424" i="19"/>
  <c r="B3099" i="19"/>
  <c r="B2760" i="19"/>
  <c r="B2786" i="19"/>
  <c r="B4425" i="19"/>
  <c r="B4164" i="19"/>
  <c r="C274" i="19"/>
  <c r="B3555" i="19"/>
  <c r="C4512" i="19"/>
  <c r="C3467" i="19"/>
  <c r="C3380" i="19"/>
  <c r="B3816" i="19"/>
  <c r="B145" i="19"/>
  <c r="B81" i="19"/>
  <c r="B593" i="19"/>
  <c r="C3554" i="19"/>
  <c r="C2863" i="19"/>
  <c r="B6" i="9"/>
  <c r="G5" i="2"/>
  <c r="G4" i="2"/>
  <c r="CM21" i="2"/>
  <c r="CD19" i="2"/>
  <c r="BD19" i="2"/>
  <c r="CM17" i="2"/>
  <c r="CM16" i="2"/>
  <c r="F144" i="19"/>
  <c r="G2784" i="19"/>
  <c r="G81" i="19"/>
  <c r="F3728" i="19"/>
  <c r="F2993" i="19"/>
  <c r="F336" i="19"/>
  <c r="H208" i="19" a="1"/>
  <c r="G4162" i="19"/>
  <c r="H3552" i="19" a="1"/>
  <c r="H464" i="19" a="1"/>
  <c r="F208" i="19"/>
  <c r="F3989" i="19"/>
  <c r="G935" i="19"/>
  <c r="G337" i="19"/>
  <c r="F3072" i="19"/>
  <c r="G1656" i="19"/>
  <c r="G3727" i="19"/>
  <c r="G3640" i="19"/>
  <c r="H3465" i="19" a="1"/>
  <c r="F593" i="19"/>
  <c r="G2888" i="19"/>
  <c r="H2783" i="19" a="1"/>
  <c r="H272" i="19" a="1"/>
  <c r="G465" i="19"/>
  <c r="G529" i="19"/>
  <c r="H3900" i="19" a="1"/>
  <c r="G2940" i="19"/>
  <c r="G1385" i="19"/>
  <c r="F2915" i="19"/>
  <c r="G2862" i="19"/>
  <c r="H4249" i="19" a="1"/>
  <c r="F4163" i="19"/>
  <c r="G2758" i="19"/>
  <c r="G3071" i="19"/>
  <c r="F464" i="19"/>
  <c r="F2667" i="19"/>
  <c r="F528" i="19"/>
  <c r="H2887" i="19" a="1"/>
  <c r="G209" i="19"/>
  <c r="G1295" i="19"/>
  <c r="F15" i="19"/>
  <c r="H3639" i="19" a="1"/>
  <c r="G4424" i="19"/>
  <c r="H3378" i="19" a="1"/>
  <c r="F2759" i="19"/>
  <c r="H144" i="19" a="1"/>
  <c r="G594" i="19"/>
  <c r="H2809" i="19" a="1"/>
  <c r="H3044" i="19" a="1"/>
  <c r="G1205" i="19"/>
  <c r="F400" i="19"/>
  <c r="F3554" i="19"/>
  <c r="F3467" i="19"/>
  <c r="H15" i="19" a="1"/>
  <c r="F2811" i="19"/>
  <c r="F3815" i="19"/>
  <c r="F4338" i="19"/>
  <c r="F80" i="19"/>
  <c r="F4076" i="19"/>
  <c r="H3987" i="19" a="1"/>
  <c r="H2861" i="19" a="1"/>
  <c r="G3379" i="19"/>
  <c r="G401" i="19"/>
  <c r="G2914" i="19"/>
  <c r="H3813" i="19" a="1"/>
  <c r="G273" i="19"/>
  <c r="G1025" i="19"/>
  <c r="F2486" i="19"/>
  <c r="F2889" i="19"/>
  <c r="G2810" i="19"/>
  <c r="H2835" i="19" a="1"/>
  <c r="F2863" i="19"/>
  <c r="G3466" i="19"/>
  <c r="G145" i="19"/>
  <c r="G2836" i="19"/>
  <c r="G1475" i="19"/>
  <c r="F4337" i="19"/>
  <c r="H2913" i="19" a="1"/>
  <c r="F2577" i="19"/>
  <c r="F2967" i="19"/>
  <c r="H2939" i="19" a="1"/>
  <c r="F272" i="19"/>
  <c r="F665" i="19"/>
  <c r="H528" i="19" a="1"/>
  <c r="G845" i="19"/>
  <c r="H664" i="19" a="1"/>
  <c r="F3641" i="19"/>
  <c r="G3072" i="19"/>
  <c r="G1115" i="19"/>
  <c r="H4074" i="19" a="1"/>
  <c r="H3045" i="19" a="1"/>
  <c r="G3553" i="19"/>
  <c r="F3073" i="19"/>
  <c r="F2941" i="19"/>
  <c r="G755" i="19"/>
  <c r="G1746" i="19"/>
  <c r="H592" i="19" a="1"/>
  <c r="H80" i="19" a="1"/>
  <c r="G3901" i="19"/>
  <c r="G3814" i="19"/>
  <c r="F2837" i="19"/>
  <c r="G665" i="19"/>
  <c r="H4336" i="19" a="1"/>
  <c r="G2966" i="19"/>
  <c r="G16" i="19"/>
  <c r="H400" i="19" a="1"/>
  <c r="H3726" i="19" a="1"/>
  <c r="G4337" i="19"/>
  <c r="H2965" i="19" a="1"/>
  <c r="F3071" i="19"/>
  <c r="G4075" i="19"/>
  <c r="G2992" i="19"/>
  <c r="H336" i="19" a="1"/>
  <c r="F3380" i="19"/>
  <c r="F2785" i="19"/>
  <c r="F4336" i="19"/>
  <c r="F3902" i="19"/>
  <c r="H2757" i="19" a="1"/>
  <c r="G3988" i="19"/>
  <c r="H3045" i="19" l="1"/>
  <c r="H2965" i="19"/>
  <c r="H3813" i="19"/>
  <c r="H528" i="19"/>
  <c r="H2861" i="19"/>
  <c r="H2887" i="19"/>
  <c r="H2783" i="19"/>
  <c r="H3726" i="19"/>
  <c r="H3987" i="19"/>
  <c r="H144" i="19"/>
  <c r="H400" i="19"/>
  <c r="H3378" i="19"/>
  <c r="H2939" i="19"/>
  <c r="H464" i="19"/>
  <c r="H2809" i="19"/>
  <c r="H4074" i="19"/>
  <c r="H4336" i="19"/>
  <c r="H3465" i="19"/>
  <c r="H2913" i="19"/>
  <c r="H3552" i="19"/>
  <c r="H15" i="19"/>
  <c r="H4249" i="19"/>
  <c r="H208" i="19"/>
  <c r="H2757" i="19"/>
  <c r="H272" i="19"/>
  <c r="H336" i="19"/>
  <c r="H80" i="19"/>
  <c r="H664" i="19"/>
  <c r="H592" i="19"/>
  <c r="H3639" i="19"/>
  <c r="H2835" i="19"/>
  <c r="H3044" i="19"/>
  <c r="H3900" i="19"/>
  <c r="C3046" i="19"/>
  <c r="C3903" i="19"/>
  <c r="B2917" i="19"/>
  <c r="C1387" i="19"/>
  <c r="C2994" i="19"/>
  <c r="C147" i="19"/>
  <c r="C83" i="19"/>
  <c r="B2995" i="19"/>
  <c r="C4251" i="19"/>
  <c r="C1928" i="19"/>
  <c r="B3991" i="19"/>
  <c r="B530" i="19"/>
  <c r="C3990" i="19"/>
  <c r="B3125" i="19"/>
  <c r="C467" i="19"/>
  <c r="B2669" i="19"/>
  <c r="B402" i="19"/>
  <c r="B4165" i="19"/>
  <c r="C211" i="19"/>
  <c r="C1477" i="19"/>
  <c r="C1838" i="19"/>
  <c r="C937" i="19"/>
  <c r="B3127" i="19"/>
  <c r="C339" i="19"/>
  <c r="B667" i="19"/>
  <c r="C3468" i="19"/>
  <c r="C3381" i="19"/>
  <c r="B3126" i="19"/>
  <c r="B4252" i="19"/>
  <c r="B594" i="19"/>
  <c r="C3816" i="19"/>
  <c r="C3125" i="19"/>
  <c r="C2838" i="19"/>
  <c r="C4164" i="19"/>
  <c r="C1567" i="19"/>
  <c r="C2760" i="19"/>
  <c r="C2786" i="19"/>
  <c r="C4600" i="19"/>
  <c r="B4513" i="19"/>
  <c r="B4512" i="19"/>
  <c r="B2943" i="19"/>
  <c r="B3469" i="19"/>
  <c r="B3382" i="19"/>
  <c r="B2839" i="19"/>
  <c r="C1117" i="19"/>
  <c r="C3126" i="19"/>
  <c r="B3021" i="19"/>
  <c r="B2891" i="19"/>
  <c r="C2812" i="19"/>
  <c r="C847" i="19"/>
  <c r="B3904" i="19"/>
  <c r="C18" i="19"/>
  <c r="C1207" i="19"/>
  <c r="C4513" i="19"/>
  <c r="C3555" i="19"/>
  <c r="B338" i="19"/>
  <c r="C595" i="19"/>
  <c r="C403" i="19"/>
  <c r="C3020" i="19"/>
  <c r="B146" i="19"/>
  <c r="B82" i="19"/>
  <c r="C2916" i="19"/>
  <c r="B466" i="19"/>
  <c r="B2488" i="19"/>
  <c r="B3556" i="19"/>
  <c r="C4077" i="19"/>
  <c r="C531" i="19"/>
  <c r="C275" i="19"/>
  <c r="C2968" i="19"/>
  <c r="B2579" i="19"/>
  <c r="B4514" i="19"/>
  <c r="C667" i="19"/>
  <c r="C757" i="19"/>
  <c r="B210" i="19"/>
  <c r="B2813" i="19"/>
  <c r="B2865" i="19"/>
  <c r="B4339" i="19"/>
  <c r="C4338" i="19"/>
  <c r="C3729" i="19"/>
  <c r="C2942" i="19"/>
  <c r="B274" i="19"/>
  <c r="B3817" i="19"/>
  <c r="C1657" i="19"/>
  <c r="C3642" i="19"/>
  <c r="C2864" i="19"/>
  <c r="C2890" i="19"/>
  <c r="B3643" i="19"/>
  <c r="B2787" i="19"/>
  <c r="B2761" i="19"/>
  <c r="B4078" i="19"/>
  <c r="C1297" i="19"/>
  <c r="C1027" i="19"/>
  <c r="B17" i="19"/>
  <c r="B3730" i="19"/>
  <c r="B2969" i="19"/>
  <c r="B3047" i="19"/>
  <c r="K4" i="2"/>
  <c r="K5" i="2"/>
  <c r="B7" i="9"/>
  <c r="F4425" i="19"/>
  <c r="H2914" i="19" a="1"/>
  <c r="F2838" i="19"/>
  <c r="F3903" i="19"/>
  <c r="H2992" i="19" a="1"/>
  <c r="H593" i="19" a="1"/>
  <c r="G3098" i="19"/>
  <c r="F401" i="19"/>
  <c r="G1566" i="19"/>
  <c r="G1386" i="19"/>
  <c r="H3553" i="19" a="1"/>
  <c r="G3099" i="19"/>
  <c r="G3019" i="19"/>
  <c r="G2993" i="19"/>
  <c r="H2758" i="19" a="1"/>
  <c r="F2760" i="19"/>
  <c r="G402" i="19"/>
  <c r="G82" i="19"/>
  <c r="F4251" i="19"/>
  <c r="F2916" i="19"/>
  <c r="G1206" i="19"/>
  <c r="F209" i="19"/>
  <c r="G2759" i="19"/>
  <c r="H3640" i="19" a="1"/>
  <c r="G756" i="19"/>
  <c r="G4163" i="19"/>
  <c r="F2786" i="19"/>
  <c r="G846" i="19"/>
  <c r="G2941" i="19"/>
  <c r="F3555" i="19"/>
  <c r="H2966" i="19" a="1"/>
  <c r="G1116" i="19"/>
  <c r="G1026" i="19"/>
  <c r="F337" i="19"/>
  <c r="H529" i="19" a="1"/>
  <c r="G210" i="19"/>
  <c r="H3901" i="19" a="1"/>
  <c r="F2812" i="19"/>
  <c r="G146" i="19"/>
  <c r="F3100" i="19"/>
  <c r="F3990" i="19"/>
  <c r="G595" i="19"/>
  <c r="H2810" i="19" a="1"/>
  <c r="H3072" i="19" a="1"/>
  <c r="G2889" i="19"/>
  <c r="G1296" i="19"/>
  <c r="F2942" i="19"/>
  <c r="G1747" i="19"/>
  <c r="G3641" i="19"/>
  <c r="F594" i="19"/>
  <c r="H2784" i="19" a="1"/>
  <c r="G3815" i="19"/>
  <c r="H3379" i="19" a="1"/>
  <c r="H4424" i="19" a="1"/>
  <c r="G466" i="19"/>
  <c r="H273" i="19" a="1"/>
  <c r="F3020" i="19"/>
  <c r="H4075" i="19" a="1"/>
  <c r="G666" i="19"/>
  <c r="G3380" i="19"/>
  <c r="G2785" i="19"/>
  <c r="H16" i="19" a="1"/>
  <c r="G3989" i="19"/>
  <c r="G274" i="19"/>
  <c r="H4162" i="19" a="1"/>
  <c r="G2863" i="19"/>
  <c r="G3902" i="19"/>
  <c r="F666" i="19"/>
  <c r="F2994" i="19"/>
  <c r="F273" i="19"/>
  <c r="G1476" i="19"/>
  <c r="F3729" i="19"/>
  <c r="H3814" i="19" a="1"/>
  <c r="F529" i="19"/>
  <c r="F2487" i="19"/>
  <c r="H81" i="19" a="1"/>
  <c r="G2915" i="19"/>
  <c r="F3098" i="19"/>
  <c r="H3988" i="19" a="1"/>
  <c r="H209" i="19" a="1"/>
  <c r="G530" i="19"/>
  <c r="F2890" i="19"/>
  <c r="F3642" i="19"/>
  <c r="F145" i="19"/>
  <c r="H3727" i="19" a="1"/>
  <c r="G2837" i="19"/>
  <c r="F4164" i="19"/>
  <c r="H2888" i="19" a="1"/>
  <c r="G4512" i="19"/>
  <c r="H2862" i="19" a="1"/>
  <c r="G936" i="19"/>
  <c r="G4250" i="19"/>
  <c r="H465" i="19" a="1"/>
  <c r="G3467" i="19"/>
  <c r="F4426" i="19"/>
  <c r="F4077" i="19"/>
  <c r="F16" i="19"/>
  <c r="G3728" i="19"/>
  <c r="H3071" i="19" a="1"/>
  <c r="H665" i="19" a="1"/>
  <c r="F81" i="19"/>
  <c r="F465" i="19"/>
  <c r="G338" i="19"/>
  <c r="G4425" i="19"/>
  <c r="F2968" i="19"/>
  <c r="H4337" i="19" a="1"/>
  <c r="G2811" i="19"/>
  <c r="H2836" i="19" a="1"/>
  <c r="F3816" i="19"/>
  <c r="H3466" i="19" a="1"/>
  <c r="F2864" i="19"/>
  <c r="F3099" i="19"/>
  <c r="F2668" i="19"/>
  <c r="H2940" i="19" a="1"/>
  <c r="G3554" i="19"/>
  <c r="F4424" i="19"/>
  <c r="G4076" i="19"/>
  <c r="H337" i="19" a="1"/>
  <c r="G17" i="19"/>
  <c r="H401" i="19" a="1"/>
  <c r="H145" i="19" a="1"/>
  <c r="F3468" i="19"/>
  <c r="F2578" i="19"/>
  <c r="F3381" i="19"/>
  <c r="G2967" i="19"/>
  <c r="G1837" i="19"/>
  <c r="H3466" i="19" l="1"/>
  <c r="H2862" i="19"/>
  <c r="H529" i="19"/>
  <c r="H2940" i="19"/>
  <c r="H2836" i="19"/>
  <c r="H2888" i="19"/>
  <c r="H273" i="19"/>
  <c r="H2784" i="19"/>
  <c r="H3640" i="19"/>
  <c r="H3553" i="19"/>
  <c r="H465" i="19"/>
  <c r="H4337" i="19"/>
  <c r="H3727" i="19"/>
  <c r="H3814" i="19"/>
  <c r="H4162" i="19"/>
  <c r="H3072" i="19"/>
  <c r="H2810" i="19"/>
  <c r="H4424" i="19"/>
  <c r="H16" i="19"/>
  <c r="H593" i="19"/>
  <c r="H2992" i="19"/>
  <c r="H145" i="19"/>
  <c r="H665" i="19"/>
  <c r="H209" i="19"/>
  <c r="H401" i="19"/>
  <c r="H3071" i="19"/>
  <c r="H3988" i="19"/>
  <c r="H3379" i="19"/>
  <c r="H4075" i="19"/>
  <c r="H3901" i="19"/>
  <c r="H2758" i="19"/>
  <c r="H2914" i="19"/>
  <c r="H337" i="19"/>
  <c r="H81" i="19"/>
  <c r="H2966" i="19"/>
  <c r="B403" i="19"/>
  <c r="C848" i="19"/>
  <c r="B211" i="19"/>
  <c r="B2814" i="19"/>
  <c r="C3730" i="19"/>
  <c r="C2969" i="19"/>
  <c r="B2892" i="19"/>
  <c r="C668" i="19"/>
  <c r="C758" i="19"/>
  <c r="C3643" i="19"/>
  <c r="B3470" i="19"/>
  <c r="B3383" i="19"/>
  <c r="C3073" i="19"/>
  <c r="B3074" i="19"/>
  <c r="C1118" i="19"/>
  <c r="C1748" i="19"/>
  <c r="C596" i="19"/>
  <c r="B531" i="19"/>
  <c r="C3047" i="19"/>
  <c r="B3048" i="19"/>
  <c r="B3557" i="19"/>
  <c r="C4252" i="19"/>
  <c r="B467" i="19"/>
  <c r="C4078" i="19"/>
  <c r="C3021" i="19"/>
  <c r="B3731" i="19"/>
  <c r="B2840" i="19"/>
  <c r="C4601" i="19"/>
  <c r="C4688" i="19"/>
  <c r="B668" i="19"/>
  <c r="C1929" i="19"/>
  <c r="C4339" i="19"/>
  <c r="B3905" i="19"/>
  <c r="B275" i="19"/>
  <c r="C938" i="19"/>
  <c r="B2970" i="19"/>
  <c r="C2865" i="19"/>
  <c r="B4340" i="19"/>
  <c r="C404" i="19"/>
  <c r="B595" i="19"/>
  <c r="C1478" i="19"/>
  <c r="C3817" i="19"/>
  <c r="B4602" i="19"/>
  <c r="C468" i="19"/>
  <c r="C1388" i="19"/>
  <c r="C4165" i="19"/>
  <c r="C3153" i="19"/>
  <c r="B4166" i="19"/>
  <c r="C2917" i="19"/>
  <c r="B2580" i="19"/>
  <c r="C2943" i="19"/>
  <c r="C2813" i="19"/>
  <c r="B3022" i="19"/>
  <c r="B2996" i="19"/>
  <c r="C4426" i="19"/>
  <c r="C1298" i="19"/>
  <c r="C2839" i="19"/>
  <c r="C1568" i="19"/>
  <c r="B2670" i="19"/>
  <c r="B3818" i="19"/>
  <c r="C2891" i="19"/>
  <c r="B339" i="19"/>
  <c r="C2995" i="19"/>
  <c r="C1208" i="19"/>
  <c r="B4600" i="19"/>
  <c r="C2761" i="19"/>
  <c r="C2787" i="19"/>
  <c r="C3152" i="19"/>
  <c r="B3153" i="19"/>
  <c r="C276" i="19"/>
  <c r="C532" i="19"/>
  <c r="B4079" i="19"/>
  <c r="B2944" i="19"/>
  <c r="C3904" i="19"/>
  <c r="B3154" i="19"/>
  <c r="C148" i="19"/>
  <c r="C84" i="19"/>
  <c r="C3991" i="19"/>
  <c r="B2489" i="19"/>
  <c r="B2866" i="19"/>
  <c r="B4601" i="19"/>
  <c r="C1658" i="19"/>
  <c r="C3469" i="19"/>
  <c r="C3382" i="19"/>
  <c r="C1028" i="19"/>
  <c r="B4253" i="19"/>
  <c r="C2019" i="19"/>
  <c r="C212" i="19"/>
  <c r="B18" i="19"/>
  <c r="B2788" i="19"/>
  <c r="B2762" i="19"/>
  <c r="B4427" i="19"/>
  <c r="B3644" i="19"/>
  <c r="B147" i="19"/>
  <c r="B83" i="19"/>
  <c r="C19" i="19"/>
  <c r="B2918" i="19"/>
  <c r="C340" i="19"/>
  <c r="B3992" i="19"/>
  <c r="C3556" i="19"/>
  <c r="B3152" i="19"/>
  <c r="I5" i="2"/>
  <c r="I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0" i="2"/>
  <c r="G21" i="2"/>
  <c r="G22" i="2"/>
  <c r="H2993" i="19" a="1"/>
  <c r="H3554" i="19" a="1"/>
  <c r="G4513" i="19"/>
  <c r="F3730" i="19"/>
  <c r="G1838" i="19"/>
  <c r="G2838" i="19"/>
  <c r="F4252" i="19"/>
  <c r="G531" i="19"/>
  <c r="G2812" i="19"/>
  <c r="G3468" i="19"/>
  <c r="G211" i="19"/>
  <c r="F2813" i="19"/>
  <c r="H666" i="19" a="1"/>
  <c r="F4514" i="19"/>
  <c r="H2915" i="19" a="1"/>
  <c r="H3902" i="19" a="1"/>
  <c r="H3641" i="19" a="1"/>
  <c r="F3126" i="19"/>
  <c r="G2864" i="19"/>
  <c r="G2916" i="19"/>
  <c r="G757" i="19"/>
  <c r="H2941" i="19" a="1"/>
  <c r="G3990" i="19"/>
  <c r="H2759" i="19" a="1"/>
  <c r="F2943" i="19"/>
  <c r="F2917" i="19"/>
  <c r="F3125" i="19"/>
  <c r="G3903" i="19"/>
  <c r="G3381" i="19"/>
  <c r="G4600" i="19"/>
  <c r="F4512" i="19"/>
  <c r="F402" i="19"/>
  <c r="G1567" i="19"/>
  <c r="H2967" i="19" a="1"/>
  <c r="G3642" i="19"/>
  <c r="H3019" i="19" a="1"/>
  <c r="G2942" i="19"/>
  <c r="H210" i="19" a="1"/>
  <c r="G339" i="19"/>
  <c r="F17" i="19"/>
  <c r="G275" i="19"/>
  <c r="G1297" i="19"/>
  <c r="F274" i="19"/>
  <c r="H338" i="19" a="1"/>
  <c r="H2889" i="19" a="1"/>
  <c r="F595" i="19"/>
  <c r="H3098" i="19" a="1"/>
  <c r="F530" i="19"/>
  <c r="G83" i="19"/>
  <c r="H3467" i="19" a="1"/>
  <c r="F4513" i="19"/>
  <c r="H2785" i="19" a="1"/>
  <c r="F3817" i="19"/>
  <c r="G3816" i="19"/>
  <c r="G3126" i="19"/>
  <c r="F466" i="19"/>
  <c r="H4163" i="19" a="1"/>
  <c r="G4164" i="19"/>
  <c r="H2811" i="19" a="1"/>
  <c r="G3555" i="19"/>
  <c r="F3382" i="19"/>
  <c r="H82" i="19" a="1"/>
  <c r="F4078" i="19"/>
  <c r="F82" i="19"/>
  <c r="F3047" i="19"/>
  <c r="F2579" i="19"/>
  <c r="G4338" i="19"/>
  <c r="H4425" i="19" a="1"/>
  <c r="F2839" i="19"/>
  <c r="H4076" i="19" a="1"/>
  <c r="G403" i="19"/>
  <c r="G937" i="19"/>
  <c r="H274" i="19" a="1"/>
  <c r="F3904" i="19"/>
  <c r="G847" i="19"/>
  <c r="G1387" i="19"/>
  <c r="F4165" i="19"/>
  <c r="G667" i="19"/>
  <c r="G4077" i="19"/>
  <c r="H3099" i="19" a="1"/>
  <c r="F210" i="19"/>
  <c r="H466" i="19" a="1"/>
  <c r="G1027" i="19"/>
  <c r="F146" i="19"/>
  <c r="F2787" i="19"/>
  <c r="G147" i="19"/>
  <c r="F2761" i="19"/>
  <c r="H2837" i="19" a="1"/>
  <c r="F2669" i="19"/>
  <c r="H402" i="19" a="1"/>
  <c r="F3556" i="19"/>
  <c r="F2865" i="19"/>
  <c r="G2786" i="19"/>
  <c r="F2488" i="19"/>
  <c r="G596" i="19"/>
  <c r="G18" i="19"/>
  <c r="H4512" i="19" a="1"/>
  <c r="G2890" i="19"/>
  <c r="F667" i="19"/>
  <c r="G1477" i="19"/>
  <c r="G1928" i="19"/>
  <c r="H4250" i="19" a="1"/>
  <c r="F4339" i="19"/>
  <c r="H3380" i="19" a="1"/>
  <c r="G467" i="19"/>
  <c r="F2891" i="19"/>
  <c r="G4251" i="19"/>
  <c r="G3125" i="19"/>
  <c r="G2994" i="19"/>
  <c r="H594" i="19" a="1"/>
  <c r="F3991" i="19"/>
  <c r="H3815" i="19" a="1"/>
  <c r="G2968" i="19"/>
  <c r="G1657" i="19"/>
  <c r="G1207" i="19"/>
  <c r="H146" i="19" a="1"/>
  <c r="F3469" i="19"/>
  <c r="F3643" i="19"/>
  <c r="G3046" i="19"/>
  <c r="F2995" i="19"/>
  <c r="G3729" i="19"/>
  <c r="G2760" i="19"/>
  <c r="H3989" i="19" a="1"/>
  <c r="H530" i="19" a="1"/>
  <c r="G3020" i="19"/>
  <c r="H17" i="19" a="1"/>
  <c r="F3127" i="19"/>
  <c r="F3021" i="19"/>
  <c r="G1117" i="19"/>
  <c r="F2969" i="19"/>
  <c r="H3728" i="19" a="1"/>
  <c r="F338" i="19"/>
  <c r="H2863" i="19" a="1"/>
  <c r="H210" i="19" l="1"/>
  <c r="H2863" i="19"/>
  <c r="H3902" i="19"/>
  <c r="H2915" i="19"/>
  <c r="H17" i="19"/>
  <c r="H3380" i="19"/>
  <c r="H338" i="19"/>
  <c r="H466" i="19"/>
  <c r="H2811" i="19"/>
  <c r="H3019" i="19"/>
  <c r="H666" i="19"/>
  <c r="H530" i="19"/>
  <c r="H4250" i="19"/>
  <c r="H2837" i="19"/>
  <c r="H3099" i="19"/>
  <c r="H4163" i="19"/>
  <c r="H2967" i="19"/>
  <c r="H3989" i="19"/>
  <c r="H594" i="19"/>
  <c r="H3728" i="19"/>
  <c r="H4512" i="19"/>
  <c r="H2785" i="19"/>
  <c r="H274" i="19"/>
  <c r="H3467" i="19"/>
  <c r="H146" i="19"/>
  <c r="H4076" i="19"/>
  <c r="H3098" i="19"/>
  <c r="H2759" i="19"/>
  <c r="H3641" i="19"/>
  <c r="H3554" i="19"/>
  <c r="H2993" i="19"/>
  <c r="H3815" i="19"/>
  <c r="H402" i="19"/>
  <c r="H82" i="19"/>
  <c r="H4425" i="19"/>
  <c r="H2889" i="19"/>
  <c r="H2941" i="19"/>
  <c r="B3179" i="19"/>
  <c r="B2945" i="19"/>
  <c r="B4515" i="19"/>
  <c r="C277" i="19"/>
  <c r="C3557" i="19"/>
  <c r="B2490" i="19"/>
  <c r="C2814" i="19"/>
  <c r="C3022" i="19"/>
  <c r="B2671" i="19"/>
  <c r="C2970" i="19"/>
  <c r="C3180" i="19"/>
  <c r="B4690" i="19"/>
  <c r="C469" i="19"/>
  <c r="C1029" i="19"/>
  <c r="C2020" i="19"/>
  <c r="B2867" i="19"/>
  <c r="B532" i="19"/>
  <c r="C3074" i="19"/>
  <c r="C1209" i="19"/>
  <c r="C2996" i="19"/>
  <c r="C939" i="19"/>
  <c r="C3731" i="19"/>
  <c r="C3470" i="19"/>
  <c r="C3383" i="19"/>
  <c r="C3644" i="19"/>
  <c r="C3992" i="19"/>
  <c r="B404" i="19"/>
  <c r="B3023" i="19"/>
  <c r="B2581" i="19"/>
  <c r="C4253" i="19"/>
  <c r="C3905" i="19"/>
  <c r="B4428" i="19"/>
  <c r="B340" i="19"/>
  <c r="B669" i="19"/>
  <c r="B3819" i="19"/>
  <c r="C4340" i="19"/>
  <c r="B596" i="19"/>
  <c r="C3818" i="19"/>
  <c r="B468" i="19"/>
  <c r="B3732" i="19"/>
  <c r="C20" i="19"/>
  <c r="B3181" i="19"/>
  <c r="C597" i="19"/>
  <c r="C2762" i="19"/>
  <c r="C2788" i="19"/>
  <c r="C1659" i="19"/>
  <c r="B3101" i="19"/>
  <c r="B4080" i="19"/>
  <c r="C1749" i="19"/>
  <c r="C4079" i="19"/>
  <c r="C341" i="19"/>
  <c r="C2892" i="19"/>
  <c r="B3645" i="19"/>
  <c r="C849" i="19"/>
  <c r="B2841" i="19"/>
  <c r="B2893" i="19"/>
  <c r="C213" i="19"/>
  <c r="C4514" i="19"/>
  <c r="C2110" i="19"/>
  <c r="B2763" i="19"/>
  <c r="B2789" i="19"/>
  <c r="B148" i="19"/>
  <c r="B84" i="19"/>
  <c r="B2815" i="19"/>
  <c r="B4341" i="19"/>
  <c r="B2971" i="19"/>
  <c r="B4688" i="19"/>
  <c r="C2918" i="19"/>
  <c r="C2866" i="19"/>
  <c r="B3049" i="19"/>
  <c r="C2944" i="19"/>
  <c r="C1479" i="19"/>
  <c r="C1569" i="19"/>
  <c r="B3993" i="19"/>
  <c r="C4776" i="19"/>
  <c r="C3048" i="19"/>
  <c r="C3100" i="19"/>
  <c r="C669" i="19"/>
  <c r="C759" i="19"/>
  <c r="B212" i="19"/>
  <c r="B19" i="19"/>
  <c r="B4689" i="19"/>
  <c r="B3180" i="19"/>
  <c r="C4166" i="19"/>
  <c r="B3075" i="19"/>
  <c r="B3471" i="19"/>
  <c r="B3384" i="19"/>
  <c r="C405" i="19"/>
  <c r="C1119" i="19"/>
  <c r="C149" i="19"/>
  <c r="C85" i="19"/>
  <c r="B4167" i="19"/>
  <c r="C3179" i="19"/>
  <c r="C1299" i="19"/>
  <c r="B3906" i="19"/>
  <c r="C1389" i="19"/>
  <c r="C2840" i="19"/>
  <c r="B4254" i="19"/>
  <c r="C533" i="19"/>
  <c r="B2997" i="19"/>
  <c r="C4427" i="19"/>
  <c r="C4689" i="19"/>
  <c r="C1839" i="19"/>
  <c r="B3558" i="19"/>
  <c r="B2919" i="19"/>
  <c r="B276" i="19"/>
  <c r="K7" i="2"/>
  <c r="K6" i="2"/>
  <c r="K8" i="2"/>
  <c r="K12" i="2"/>
  <c r="K10" i="2"/>
  <c r="K13" i="2"/>
  <c r="K11" i="2"/>
  <c r="K9" i="2"/>
  <c r="H2942" i="19" a="1"/>
  <c r="F4602" i="19"/>
  <c r="H211" i="19" a="1"/>
  <c r="G668" i="19"/>
  <c r="H3046" i="19" a="1"/>
  <c r="F2762" i="19"/>
  <c r="G1388" i="19"/>
  <c r="H3126" i="19" a="1"/>
  <c r="H595" i="19" a="1"/>
  <c r="F3153" i="19"/>
  <c r="G1568" i="19"/>
  <c r="G3021" i="19"/>
  <c r="G1929" i="19"/>
  <c r="G1658" i="19"/>
  <c r="H4077" i="19" a="1"/>
  <c r="H147" i="19" a="1"/>
  <c r="F2840" i="19"/>
  <c r="H3729" i="19" a="1"/>
  <c r="G2969" i="19"/>
  <c r="H3816" i="19" a="1"/>
  <c r="G3556" i="19"/>
  <c r="H2838" i="19" a="1"/>
  <c r="G1748" i="19"/>
  <c r="G1478" i="19"/>
  <c r="G4252" i="19"/>
  <c r="G3382" i="19"/>
  <c r="H3468" i="19" a="1"/>
  <c r="G2787" i="19"/>
  <c r="H2994" i="19" a="1"/>
  <c r="F2580" i="19"/>
  <c r="H531" i="19" a="1"/>
  <c r="F275" i="19"/>
  <c r="G1298" i="19"/>
  <c r="F3818" i="19"/>
  <c r="G3469" i="19"/>
  <c r="F83" i="19"/>
  <c r="H3642" i="19" a="1"/>
  <c r="F3905" i="19"/>
  <c r="G938" i="19"/>
  <c r="G1028" i="19"/>
  <c r="F3048" i="19"/>
  <c r="H18" i="19" a="1"/>
  <c r="F596" i="19"/>
  <c r="H3903" i="19" a="1"/>
  <c r="F531" i="19"/>
  <c r="F2970" i="19"/>
  <c r="G148" i="19"/>
  <c r="G404" i="19"/>
  <c r="F4600" i="19"/>
  <c r="H2812" i="19" a="1"/>
  <c r="H467" i="19" a="1"/>
  <c r="G597" i="19"/>
  <c r="F4166" i="19"/>
  <c r="G1208" i="19"/>
  <c r="F3731" i="19"/>
  <c r="H3125" i="19" a="1"/>
  <c r="F2866" i="19"/>
  <c r="H4600" i="19" a="1"/>
  <c r="H596" i="19" a="1"/>
  <c r="H2916" i="19" a="1"/>
  <c r="H667" i="19" a="1"/>
  <c r="G3153" i="19"/>
  <c r="G532" i="19"/>
  <c r="F4253" i="19"/>
  <c r="G3643" i="19"/>
  <c r="G848" i="19"/>
  <c r="G3047" i="19"/>
  <c r="F339" i="19"/>
  <c r="F4427" i="19"/>
  <c r="H403" i="19" a="1"/>
  <c r="H2760" i="19" a="1"/>
  <c r="G3817" i="19"/>
  <c r="H4251" i="19" a="1"/>
  <c r="G19" i="19"/>
  <c r="H275" i="19" a="1"/>
  <c r="G3991" i="19"/>
  <c r="F4079" i="19"/>
  <c r="F467" i="19"/>
  <c r="G4688" i="19"/>
  <c r="H83" i="19" a="1"/>
  <c r="G276" i="19"/>
  <c r="F211" i="19"/>
  <c r="H2786" i="19" a="1"/>
  <c r="H3381" i="19" a="1"/>
  <c r="H4164" i="19" a="1"/>
  <c r="F2814" i="19"/>
  <c r="G468" i="19"/>
  <c r="G2839" i="19"/>
  <c r="G4165" i="19"/>
  <c r="F3154" i="19"/>
  <c r="G2019" i="19"/>
  <c r="H2968" i="19" a="1"/>
  <c r="G2761" i="19"/>
  <c r="H4513" i="19" a="1"/>
  <c r="G758" i="19"/>
  <c r="G4078" i="19"/>
  <c r="H2890" i="19" a="1"/>
  <c r="F18" i="19"/>
  <c r="G4426" i="19"/>
  <c r="G340" i="19"/>
  <c r="F2944" i="19"/>
  <c r="G212" i="19"/>
  <c r="F3557" i="19"/>
  <c r="H3990" i="19" a="1"/>
  <c r="G3904" i="19"/>
  <c r="G3073" i="19"/>
  <c r="H339" i="19" a="1"/>
  <c r="G2995" i="19"/>
  <c r="H3020" i="19" a="1"/>
  <c r="F3152" i="19"/>
  <c r="G2917" i="19"/>
  <c r="F3074" i="19"/>
  <c r="H2864" i="19" a="1"/>
  <c r="F668" i="19"/>
  <c r="G3152" i="19"/>
  <c r="G2813" i="19"/>
  <c r="F2918" i="19"/>
  <c r="G2891" i="19"/>
  <c r="F403" i="19"/>
  <c r="H4338" i="19" a="1"/>
  <c r="F3644" i="19"/>
  <c r="G1118" i="19"/>
  <c r="F3383" i="19"/>
  <c r="F4340" i="19"/>
  <c r="F2670" i="19"/>
  <c r="F2788" i="19"/>
  <c r="G3730" i="19"/>
  <c r="G4339" i="19"/>
  <c r="F2489" i="19"/>
  <c r="G2865" i="19"/>
  <c r="F4601" i="19"/>
  <c r="F2996" i="19"/>
  <c r="G84" i="19"/>
  <c r="F147" i="19"/>
  <c r="F2892" i="19"/>
  <c r="G2943" i="19"/>
  <c r="F3022" i="19"/>
  <c r="H3555" i="19" a="1"/>
  <c r="F3992" i="19"/>
  <c r="F3470" i="19"/>
  <c r="G4601" i="19"/>
  <c r="H596" i="19" l="1"/>
  <c r="H403" i="19"/>
  <c r="H3381" i="19"/>
  <c r="H4600" i="19"/>
  <c r="H3468" i="19"/>
  <c r="H3555" i="19"/>
  <c r="H595" i="19"/>
  <c r="H2786" i="19"/>
  <c r="H3125" i="19"/>
  <c r="H4077" i="19"/>
  <c r="H3126" i="19"/>
  <c r="H4338" i="19"/>
  <c r="H147" i="19"/>
  <c r="H2890" i="19"/>
  <c r="H667" i="19"/>
  <c r="H467" i="19"/>
  <c r="H83" i="19"/>
  <c r="H2812" i="19"/>
  <c r="H3642" i="19"/>
  <c r="H2838" i="19"/>
  <c r="H3046" i="19"/>
  <c r="H2864" i="19"/>
  <c r="H2760" i="19"/>
  <c r="H4164" i="19"/>
  <c r="H2916" i="19"/>
  <c r="H3990" i="19"/>
  <c r="H4513" i="19"/>
  <c r="H275" i="19"/>
  <c r="H3903" i="19"/>
  <c r="H531" i="19"/>
  <c r="H3816" i="19"/>
  <c r="H211" i="19"/>
  <c r="H3020" i="19"/>
  <c r="H2968" i="19"/>
  <c r="H4251" i="19"/>
  <c r="H18" i="19"/>
  <c r="H2994" i="19"/>
  <c r="H3729" i="19"/>
  <c r="H2942" i="19"/>
  <c r="H339" i="19"/>
  <c r="B3385" i="19"/>
  <c r="B3472" i="19"/>
  <c r="B3076" i="19"/>
  <c r="B3733" i="19"/>
  <c r="C3471" i="19"/>
  <c r="C3384" i="19"/>
  <c r="C3023" i="19"/>
  <c r="B4778" i="19"/>
  <c r="C3049" i="19"/>
  <c r="C342" i="19"/>
  <c r="C1930" i="19"/>
  <c r="C598" i="19"/>
  <c r="B3994" i="19"/>
  <c r="C150" i="19"/>
  <c r="C86" i="19"/>
  <c r="B4777" i="19"/>
  <c r="C1660" i="19"/>
  <c r="B2816" i="19"/>
  <c r="C2919" i="19"/>
  <c r="C2789" i="19"/>
  <c r="C2763" i="19"/>
  <c r="B3820" i="19"/>
  <c r="B4516" i="19"/>
  <c r="C3558" i="19"/>
  <c r="C2111" i="19"/>
  <c r="C3207" i="19"/>
  <c r="B3024" i="19"/>
  <c r="B213" i="19"/>
  <c r="B3050" i="19"/>
  <c r="B4342" i="19"/>
  <c r="C214" i="19"/>
  <c r="C3127" i="19"/>
  <c r="C2893" i="19"/>
  <c r="B2920" i="19"/>
  <c r="C2841" i="19"/>
  <c r="C1480" i="19"/>
  <c r="B3207" i="19"/>
  <c r="B3559" i="19"/>
  <c r="C670" i="19"/>
  <c r="C760" i="19"/>
  <c r="B2998" i="19"/>
  <c r="C1840" i="19"/>
  <c r="C4428" i="19"/>
  <c r="B4429" i="19"/>
  <c r="B2764" i="19"/>
  <c r="B2790" i="19"/>
  <c r="B4168" i="19"/>
  <c r="C1300" i="19"/>
  <c r="B4603" i="19"/>
  <c r="B341" i="19"/>
  <c r="C4777" i="19"/>
  <c r="C1390" i="19"/>
  <c r="B3102" i="19"/>
  <c r="B20" i="19"/>
  <c r="B2842" i="19"/>
  <c r="B3128" i="19"/>
  <c r="B533" i="19"/>
  <c r="B3907" i="19"/>
  <c r="C3993" i="19"/>
  <c r="B469" i="19"/>
  <c r="C3819" i="19"/>
  <c r="C3101" i="19"/>
  <c r="C3206" i="19"/>
  <c r="C1210" i="19"/>
  <c r="C4254" i="19"/>
  <c r="C3075" i="19"/>
  <c r="C1570" i="19"/>
  <c r="C2945" i="19"/>
  <c r="C2201" i="19"/>
  <c r="C406" i="19"/>
  <c r="C3906" i="19"/>
  <c r="B670" i="19"/>
  <c r="C4080" i="19"/>
  <c r="C2867" i="19"/>
  <c r="B277" i="19"/>
  <c r="C2971" i="19"/>
  <c r="C4602" i="19"/>
  <c r="C940" i="19"/>
  <c r="C4167" i="19"/>
  <c r="B3208" i="19"/>
  <c r="C4341" i="19"/>
  <c r="B2672" i="19"/>
  <c r="B3206" i="19"/>
  <c r="B4081" i="19"/>
  <c r="C278" i="19"/>
  <c r="C2815" i="19"/>
  <c r="B2946" i="19"/>
  <c r="C4515" i="19"/>
  <c r="B2868" i="19"/>
  <c r="C1120" i="19"/>
  <c r="C2997" i="19"/>
  <c r="B2491" i="19"/>
  <c r="B2972" i="19"/>
  <c r="B3646" i="19"/>
  <c r="B4255" i="19"/>
  <c r="C470" i="19"/>
  <c r="C4864" i="19"/>
  <c r="B4776" i="19"/>
  <c r="B149" i="19"/>
  <c r="B85" i="19"/>
  <c r="C1750" i="19"/>
  <c r="C21" i="19"/>
  <c r="B2582" i="19"/>
  <c r="C1030" i="19"/>
  <c r="B597" i="19"/>
  <c r="C534" i="19"/>
  <c r="C3645" i="19"/>
  <c r="C850" i="19"/>
  <c r="B405" i="19"/>
  <c r="C3732" i="19"/>
  <c r="B2894" i="19"/>
  <c r="I13" i="2"/>
  <c r="I10" i="2"/>
  <c r="I8" i="2"/>
  <c r="I6" i="2"/>
  <c r="I9" i="2"/>
  <c r="I12" i="2"/>
  <c r="I7" i="2"/>
  <c r="I11" i="2"/>
  <c r="CD13" i="2"/>
  <c r="CD11" i="2"/>
  <c r="H3152" i="19" a="1"/>
  <c r="F4341" i="19"/>
  <c r="G2866" i="19"/>
  <c r="H276" i="19" a="1"/>
  <c r="G1389" i="19"/>
  <c r="G4253" i="19"/>
  <c r="F2581" i="19"/>
  <c r="G598" i="19"/>
  <c r="H3153" i="19" a="1"/>
  <c r="H3047" i="19" a="1"/>
  <c r="H2943" i="19" a="1"/>
  <c r="F2867" i="19"/>
  <c r="H3021" i="19" a="1"/>
  <c r="F4254" i="19"/>
  <c r="G1479" i="19"/>
  <c r="H468" i="19" a="1"/>
  <c r="G2918" i="19"/>
  <c r="H404" i="19" a="1"/>
  <c r="F19" i="19"/>
  <c r="F4515" i="19"/>
  <c r="G213" i="19"/>
  <c r="F4689" i="19"/>
  <c r="F3645" i="19"/>
  <c r="F212" i="19"/>
  <c r="F3471" i="19"/>
  <c r="H3904" i="19" a="1"/>
  <c r="G1119" i="19"/>
  <c r="F2945" i="19"/>
  <c r="G2020" i="19"/>
  <c r="H2917" i="19" a="1"/>
  <c r="G4166" i="19"/>
  <c r="H3730" i="19" a="1"/>
  <c r="F3075" i="19"/>
  <c r="H19" i="19" a="1"/>
  <c r="G4340" i="19"/>
  <c r="F84" i="19"/>
  <c r="H4339" i="19" a="1"/>
  <c r="H4165" i="19" a="1"/>
  <c r="G1659" i="19"/>
  <c r="H3469" i="19" a="1"/>
  <c r="F2971" i="19"/>
  <c r="F3179" i="19"/>
  <c r="H4426" i="19" a="1"/>
  <c r="G1209" i="19"/>
  <c r="H3991" i="19" a="1"/>
  <c r="F532" i="19"/>
  <c r="F3558" i="19"/>
  <c r="H3643" i="19" a="1"/>
  <c r="F468" i="19"/>
  <c r="G533" i="19"/>
  <c r="H3817" i="19" a="1"/>
  <c r="F2763" i="19"/>
  <c r="G2762" i="19"/>
  <c r="G1749" i="19"/>
  <c r="G3022" i="19"/>
  <c r="G2970" i="19"/>
  <c r="H2995" i="19" a="1"/>
  <c r="F4080" i="19"/>
  <c r="F2919" i="19"/>
  <c r="H212" i="19" a="1"/>
  <c r="G939" i="19"/>
  <c r="H597" i="19" a="1"/>
  <c r="F597" i="19"/>
  <c r="H2839" i="19" a="1"/>
  <c r="F3819" i="19"/>
  <c r="G20" i="19"/>
  <c r="G849" i="19"/>
  <c r="F3101" i="19"/>
  <c r="F404" i="19"/>
  <c r="H148" i="19" a="1"/>
  <c r="G3992" i="19"/>
  <c r="G469" i="19"/>
  <c r="F4167" i="19"/>
  <c r="G2944" i="19"/>
  <c r="F3993" i="19"/>
  <c r="G4427" i="19"/>
  <c r="G1839" i="19"/>
  <c r="F340" i="19"/>
  <c r="H84" i="19" a="1"/>
  <c r="H3556" i="19" a="1"/>
  <c r="G3731" i="19"/>
  <c r="F3023" i="19"/>
  <c r="H2813" i="19" a="1"/>
  <c r="G2788" i="19"/>
  <c r="F3180" i="19"/>
  <c r="G3074" i="19"/>
  <c r="G1569" i="19"/>
  <c r="G277" i="19"/>
  <c r="G3383" i="19"/>
  <c r="G4689" i="19"/>
  <c r="G149" i="19"/>
  <c r="F2789" i="19"/>
  <c r="G759" i="19"/>
  <c r="G85" i="19"/>
  <c r="G2996" i="19"/>
  <c r="G2110" i="19"/>
  <c r="H4078" i="19" a="1"/>
  <c r="F276" i="19"/>
  <c r="F2893" i="19"/>
  <c r="F2815" i="19"/>
  <c r="F2997" i="19"/>
  <c r="H532" i="19" a="1"/>
  <c r="H2761" i="19" a="1"/>
  <c r="F3181" i="19"/>
  <c r="G669" i="19"/>
  <c r="F2841" i="19"/>
  <c r="F3906" i="19"/>
  <c r="F148" i="19"/>
  <c r="G3048" i="19"/>
  <c r="F3732" i="19"/>
  <c r="F3384" i="19"/>
  <c r="H3073" i="19" a="1"/>
  <c r="G2892" i="19"/>
  <c r="G4776" i="19"/>
  <c r="G341" i="19"/>
  <c r="F4688" i="19"/>
  <c r="G3905" i="19"/>
  <c r="H4601" i="19" a="1"/>
  <c r="G3470" i="19"/>
  <c r="F4690" i="19"/>
  <c r="H2865" i="19" a="1"/>
  <c r="G3100" i="19"/>
  <c r="G4514" i="19"/>
  <c r="F2671" i="19"/>
  <c r="F3049" i="19"/>
  <c r="G3644" i="19"/>
  <c r="G1029" i="19"/>
  <c r="H2787" i="19" a="1"/>
  <c r="G3557" i="19"/>
  <c r="G405" i="19"/>
  <c r="G3180" i="19"/>
  <c r="G3179" i="19"/>
  <c r="F2490" i="19"/>
  <c r="G1299" i="19"/>
  <c r="F4428" i="19"/>
  <c r="G2814" i="19"/>
  <c r="H2891" i="19" a="1"/>
  <c r="H340" i="19" a="1"/>
  <c r="H4252" i="19" a="1"/>
  <c r="H4688" i="19" a="1"/>
  <c r="H668" i="19" a="1"/>
  <c r="G3818" i="19"/>
  <c r="F669" i="19"/>
  <c r="G2840" i="19"/>
  <c r="H3382" i="19" a="1"/>
  <c r="H2969" i="19" a="1"/>
  <c r="G4079" i="19"/>
  <c r="H597" i="19" l="1"/>
  <c r="H148" i="19"/>
  <c r="H212" i="19"/>
  <c r="H4426" i="19"/>
  <c r="H3904" i="19"/>
  <c r="H468" i="19"/>
  <c r="H2995" i="19"/>
  <c r="H2917" i="19"/>
  <c r="H3730" i="19"/>
  <c r="H3021" i="19"/>
  <c r="H2969" i="19"/>
  <c r="H668" i="19"/>
  <c r="H2943" i="19"/>
  <c r="H2787" i="19"/>
  <c r="H3047" i="19"/>
  <c r="H19" i="19"/>
  <c r="H4688" i="19"/>
  <c r="H3153" i="19"/>
  <c r="H2761" i="19"/>
  <c r="H4078" i="19"/>
  <c r="H2813" i="19"/>
  <c r="H3817" i="19"/>
  <c r="H3382" i="19"/>
  <c r="H4252" i="19"/>
  <c r="H3556" i="19"/>
  <c r="H3643" i="19"/>
  <c r="H3469" i="19"/>
  <c r="H340" i="19"/>
  <c r="H276" i="19"/>
  <c r="H2865" i="19"/>
  <c r="H532" i="19"/>
  <c r="H2839" i="19"/>
  <c r="H84" i="19"/>
  <c r="H3991" i="19"/>
  <c r="H4165" i="19"/>
  <c r="H404" i="19"/>
  <c r="H3152" i="19"/>
  <c r="H4601" i="19"/>
  <c r="H3073" i="19"/>
  <c r="H4339" i="19"/>
  <c r="H2891" i="19"/>
  <c r="B2921" i="19"/>
  <c r="B470" i="19"/>
  <c r="C1841" i="19"/>
  <c r="C1481" i="19"/>
  <c r="C2946" i="19"/>
  <c r="C535" i="19"/>
  <c r="B2492" i="19"/>
  <c r="C4603" i="19"/>
  <c r="B4169" i="19"/>
  <c r="B3235" i="19"/>
  <c r="C2998" i="19"/>
  <c r="C1301" i="19"/>
  <c r="B534" i="19"/>
  <c r="B3155" i="19"/>
  <c r="C1391" i="19"/>
  <c r="C4516" i="19"/>
  <c r="C2868" i="19"/>
  <c r="C279" i="19"/>
  <c r="B4604" i="19"/>
  <c r="C215" i="19"/>
  <c r="C407" i="19"/>
  <c r="C3559" i="19"/>
  <c r="B3473" i="19"/>
  <c r="B3386" i="19"/>
  <c r="C151" i="19"/>
  <c r="C87" i="19"/>
  <c r="C1121" i="19"/>
  <c r="B4343" i="19"/>
  <c r="B2947" i="19"/>
  <c r="B2843" i="19"/>
  <c r="C3076" i="19"/>
  <c r="C3733" i="19"/>
  <c r="B671" i="19"/>
  <c r="B4517" i="19"/>
  <c r="C941" i="19"/>
  <c r="B150" i="19"/>
  <c r="B86" i="19"/>
  <c r="B2583" i="19"/>
  <c r="B214" i="19"/>
  <c r="C3024" i="19"/>
  <c r="B2973" i="19"/>
  <c r="B3233" i="19"/>
  <c r="C4255" i="19"/>
  <c r="B342" i="19"/>
  <c r="C3994" i="19"/>
  <c r="C1661" i="19"/>
  <c r="C3233" i="19"/>
  <c r="C4081" i="19"/>
  <c r="B2869" i="19"/>
  <c r="C4865" i="19"/>
  <c r="B4256" i="19"/>
  <c r="C1931" i="19"/>
  <c r="B3647" i="19"/>
  <c r="B4430" i="19"/>
  <c r="C3234" i="19"/>
  <c r="B3908" i="19"/>
  <c r="B4082" i="19"/>
  <c r="B3821" i="19"/>
  <c r="C1751" i="19"/>
  <c r="B4864" i="19"/>
  <c r="B3734" i="19"/>
  <c r="C1211" i="19"/>
  <c r="B2673" i="19"/>
  <c r="C1031" i="19"/>
  <c r="C2894" i="19"/>
  <c r="C471" i="19"/>
  <c r="C3102" i="19"/>
  <c r="C3128" i="19"/>
  <c r="B3995" i="19"/>
  <c r="B21" i="19"/>
  <c r="B406" i="19"/>
  <c r="B3234" i="19"/>
  <c r="C2920" i="19"/>
  <c r="B3077" i="19"/>
  <c r="C2202" i="19"/>
  <c r="C2764" i="19"/>
  <c r="C2790" i="19"/>
  <c r="B4866" i="19"/>
  <c r="B2817" i="19"/>
  <c r="C3820" i="19"/>
  <c r="C22" i="19"/>
  <c r="C4342" i="19"/>
  <c r="B2765" i="19"/>
  <c r="B2791" i="19"/>
  <c r="B3025" i="19"/>
  <c r="C3646" i="19"/>
  <c r="C2816" i="19"/>
  <c r="B4865" i="19"/>
  <c r="C2021" i="19"/>
  <c r="B3103" i="19"/>
  <c r="C2842" i="19"/>
  <c r="C599" i="19"/>
  <c r="C4952" i="19"/>
  <c r="B2999" i="19"/>
  <c r="B2895" i="19"/>
  <c r="C343" i="19"/>
  <c r="C4429" i="19"/>
  <c r="C4690" i="19"/>
  <c r="C4168" i="19"/>
  <c r="C2292" i="19"/>
  <c r="C3907" i="19"/>
  <c r="B598" i="19"/>
  <c r="B3129" i="19"/>
  <c r="B4691" i="19"/>
  <c r="C851" i="19"/>
  <c r="C1571" i="19"/>
  <c r="C3154" i="19"/>
  <c r="B278" i="19"/>
  <c r="C3050" i="19"/>
  <c r="B3560" i="19"/>
  <c r="C2972" i="19"/>
  <c r="C671" i="19"/>
  <c r="C761" i="19"/>
  <c r="B3051" i="19"/>
  <c r="C3472" i="19"/>
  <c r="C3385" i="19"/>
  <c r="C5" i="2"/>
  <c r="H4514" i="19" a="1"/>
  <c r="H3644" i="19" a="1"/>
  <c r="F2842" i="19"/>
  <c r="G150" i="19"/>
  <c r="F3733" i="19"/>
  <c r="G2945" i="19"/>
  <c r="F469" i="19"/>
  <c r="G2111" i="19"/>
  <c r="G214" i="19"/>
  <c r="F3024" i="19"/>
  <c r="F4776" i="19"/>
  <c r="F2816" i="19"/>
  <c r="H213" i="19" a="1"/>
  <c r="G1480" i="19"/>
  <c r="G3645" i="19"/>
  <c r="H2840" i="19" a="1"/>
  <c r="F2946" i="19"/>
  <c r="H2788" i="19" a="1"/>
  <c r="G2893" i="19"/>
  <c r="G2971" i="19"/>
  <c r="H3992" i="19" a="1"/>
  <c r="F3994" i="19"/>
  <c r="H2814" i="19" a="1"/>
  <c r="F2920" i="19"/>
  <c r="H3731" i="19" a="1"/>
  <c r="G1120" i="19"/>
  <c r="H405" i="19" a="1"/>
  <c r="G3075" i="19"/>
  <c r="F2764" i="19"/>
  <c r="G4864" i="19"/>
  <c r="G940" i="19"/>
  <c r="G2201" i="19"/>
  <c r="F3559" i="19"/>
  <c r="F4603" i="19"/>
  <c r="H149" i="19" a="1"/>
  <c r="G21" i="19"/>
  <c r="H2866" i="19" a="1"/>
  <c r="F3646" i="19"/>
  <c r="H3179" i="19" a="1"/>
  <c r="F2582" i="19"/>
  <c r="F4081" i="19"/>
  <c r="G406" i="19"/>
  <c r="H341" i="19" a="1"/>
  <c r="F2790" i="19"/>
  <c r="H2944" i="19" a="1"/>
  <c r="F149" i="19"/>
  <c r="F4777" i="19"/>
  <c r="H2996" i="19" a="1"/>
  <c r="G1300" i="19"/>
  <c r="F598" i="19"/>
  <c r="G1390" i="19"/>
  <c r="G2867" i="19"/>
  <c r="H469" i="19" a="1"/>
  <c r="F3206" i="19"/>
  <c r="G2841" i="19"/>
  <c r="F20" i="19"/>
  <c r="H4166" i="19" a="1"/>
  <c r="G599" i="19"/>
  <c r="H4340" i="19" a="1"/>
  <c r="G3206" i="19"/>
  <c r="G534" i="19"/>
  <c r="H2892" i="19" a="1"/>
  <c r="G850" i="19"/>
  <c r="F2491" i="19"/>
  <c r="H4079" i="19" a="1"/>
  <c r="F4255" i="19"/>
  <c r="F2998" i="19"/>
  <c r="G4602" i="19"/>
  <c r="H4776" i="19" a="1"/>
  <c r="G2789" i="19"/>
  <c r="G2919" i="19"/>
  <c r="H277" i="19" a="1"/>
  <c r="G278" i="19"/>
  <c r="F405" i="19"/>
  <c r="F4516" i="19"/>
  <c r="F277" i="19"/>
  <c r="G3384" i="19"/>
  <c r="H2918" i="19" a="1"/>
  <c r="F85" i="19"/>
  <c r="G3819" i="19"/>
  <c r="F3076" i="19"/>
  <c r="F4429" i="19"/>
  <c r="F3208" i="19"/>
  <c r="G760" i="19"/>
  <c r="F3472" i="19"/>
  <c r="F3385" i="19"/>
  <c r="F3907" i="19"/>
  <c r="F3050" i="19"/>
  <c r="G86" i="19"/>
  <c r="H4689" i="19" a="1"/>
  <c r="F4168" i="19"/>
  <c r="G2997" i="19"/>
  <c r="H3383" i="19" a="1"/>
  <c r="G4341" i="19"/>
  <c r="G1660" i="19"/>
  <c r="F3207" i="19"/>
  <c r="H3557" i="19" a="1"/>
  <c r="G4080" i="19"/>
  <c r="H669" i="19" a="1"/>
  <c r="H533" i="19" a="1"/>
  <c r="G1840" i="19"/>
  <c r="G4254" i="19"/>
  <c r="F670" i="19"/>
  <c r="G3558" i="19"/>
  <c r="G4515" i="19"/>
  <c r="F4778" i="19"/>
  <c r="G1570" i="19"/>
  <c r="G2815" i="19"/>
  <c r="G342" i="19"/>
  <c r="H3048" i="19" a="1"/>
  <c r="H2762" i="19" a="1"/>
  <c r="G470" i="19"/>
  <c r="G3993" i="19"/>
  <c r="G670" i="19"/>
  <c r="G4777" i="19"/>
  <c r="G2763" i="19"/>
  <c r="F213" i="19"/>
  <c r="F3102" i="19"/>
  <c r="H3818" i="19" a="1"/>
  <c r="H3022" i="19" a="1"/>
  <c r="G3906" i="19"/>
  <c r="F533" i="19"/>
  <c r="G4428" i="19"/>
  <c r="H3905" i="19" a="1"/>
  <c r="F4342" i="19"/>
  <c r="G3127" i="19"/>
  <c r="G4167" i="19"/>
  <c r="F2894" i="19"/>
  <c r="H3100" i="19" a="1"/>
  <c r="F341" i="19"/>
  <c r="H3180" i="19" a="1"/>
  <c r="F3128" i="19"/>
  <c r="G3732" i="19"/>
  <c r="F2972" i="19"/>
  <c r="H4253" i="19" a="1"/>
  <c r="F3820" i="19"/>
  <c r="G3023" i="19"/>
  <c r="H598" i="19" a="1"/>
  <c r="F2868" i="19"/>
  <c r="H20" i="19" a="1"/>
  <c r="G3207" i="19"/>
  <c r="H3470" i="19" a="1"/>
  <c r="H2970" i="19" a="1"/>
  <c r="G1930" i="19"/>
  <c r="H85" i="19" a="1"/>
  <c r="G1750" i="19"/>
  <c r="G3471" i="19"/>
  <c r="G1030" i="19"/>
  <c r="H4427" i="19" a="1"/>
  <c r="G3049" i="19"/>
  <c r="G3101" i="19"/>
  <c r="G1210" i="19"/>
  <c r="F2672" i="19"/>
  <c r="H3074" i="19" a="1"/>
  <c r="H598" i="19" l="1"/>
  <c r="H4427" i="19"/>
  <c r="H85" i="19"/>
  <c r="H4253" i="19"/>
  <c r="H3074" i="19"/>
  <c r="H3557" i="19"/>
  <c r="H3383" i="19"/>
  <c r="H4079" i="19"/>
  <c r="H2840" i="19"/>
  <c r="H2892" i="19"/>
  <c r="H2996" i="19"/>
  <c r="H213" i="19"/>
  <c r="H2970" i="19"/>
  <c r="H3180" i="19"/>
  <c r="H149" i="19"/>
  <c r="H2918" i="19"/>
  <c r="H3470" i="19"/>
  <c r="H3100" i="19"/>
  <c r="H533" i="19"/>
  <c r="H2762" i="19"/>
  <c r="H277" i="19"/>
  <c r="H4340" i="19"/>
  <c r="H2944" i="19"/>
  <c r="H2788" i="19"/>
  <c r="H3048" i="19"/>
  <c r="H4689" i="19"/>
  <c r="H4166" i="19"/>
  <c r="H341" i="19"/>
  <c r="H405" i="19"/>
  <c r="H3731" i="19"/>
  <c r="H20" i="19"/>
  <c r="H3905" i="19"/>
  <c r="H4776" i="19"/>
  <c r="H469" i="19"/>
  <c r="H3179" i="19"/>
  <c r="H2814" i="19"/>
  <c r="H2866" i="19"/>
  <c r="H3992" i="19"/>
  <c r="H3644" i="19"/>
  <c r="H3022" i="19"/>
  <c r="H4514" i="19"/>
  <c r="H3818" i="19"/>
  <c r="H669" i="19"/>
  <c r="C2843" i="19"/>
  <c r="C4778" i="19"/>
  <c r="B3026" i="19"/>
  <c r="B3648" i="19"/>
  <c r="B3130" i="19"/>
  <c r="C3734" i="19"/>
  <c r="C2817" i="19"/>
  <c r="C4082" i="19"/>
  <c r="B4431" i="19"/>
  <c r="B3474" i="19"/>
  <c r="B3387" i="19"/>
  <c r="C1482" i="19"/>
  <c r="B3078" i="19"/>
  <c r="C5040" i="19"/>
  <c r="C2112" i="19"/>
  <c r="C23" i="19"/>
  <c r="C2765" i="19"/>
  <c r="C2791" i="19"/>
  <c r="B3261" i="19"/>
  <c r="C3051" i="19"/>
  <c r="B215" i="19"/>
  <c r="C3821" i="19"/>
  <c r="B3561" i="19"/>
  <c r="B4692" i="19"/>
  <c r="C3025" i="19"/>
  <c r="B2493" i="19"/>
  <c r="C1932" i="19"/>
  <c r="C3560" i="19"/>
  <c r="C2999" i="19"/>
  <c r="C3181" i="19"/>
  <c r="C2869" i="19"/>
  <c r="C1662" i="19"/>
  <c r="B4083" i="19"/>
  <c r="B3822" i="19"/>
  <c r="B4170" i="19"/>
  <c r="B2896" i="19"/>
  <c r="C852" i="19"/>
  <c r="C3077" i="19"/>
  <c r="C942" i="19"/>
  <c r="C3995" i="19"/>
  <c r="C4517" i="19"/>
  <c r="B3052" i="19"/>
  <c r="C3155" i="19"/>
  <c r="C1122" i="19"/>
  <c r="B4952" i="19"/>
  <c r="B3996" i="19"/>
  <c r="C2022" i="19"/>
  <c r="C4169" i="19"/>
  <c r="B407" i="19"/>
  <c r="C3647" i="19"/>
  <c r="C762" i="19"/>
  <c r="C672" i="19"/>
  <c r="B4779" i="19"/>
  <c r="C2383" i="19"/>
  <c r="C3908" i="19"/>
  <c r="C3129" i="19"/>
  <c r="C3261" i="19"/>
  <c r="C4343" i="19"/>
  <c r="C1032" i="19"/>
  <c r="C3103" i="19"/>
  <c r="C1212" i="19"/>
  <c r="C344" i="19"/>
  <c r="B3182" i="19"/>
  <c r="B3262" i="19"/>
  <c r="C600" i="19"/>
  <c r="B535" i="19"/>
  <c r="B4344" i="19"/>
  <c r="C3260" i="19"/>
  <c r="B279" i="19"/>
  <c r="B4953" i="19"/>
  <c r="B2818" i="19"/>
  <c r="C2293" i="19"/>
  <c r="B471" i="19"/>
  <c r="B2674" i="19"/>
  <c r="C1842" i="19"/>
  <c r="C152" i="19"/>
  <c r="C88" i="19"/>
  <c r="C2895" i="19"/>
  <c r="B4257" i="19"/>
  <c r="C3386" i="19"/>
  <c r="C3473" i="19"/>
  <c r="C4256" i="19"/>
  <c r="B2922" i="19"/>
  <c r="B2792" i="19"/>
  <c r="B2766" i="19"/>
  <c r="B2844" i="19"/>
  <c r="B3104" i="19"/>
  <c r="B3260" i="19"/>
  <c r="B2584" i="19"/>
  <c r="B4605" i="19"/>
  <c r="B2870" i="19"/>
  <c r="C472" i="19"/>
  <c r="B599" i="19"/>
  <c r="C2973" i="19"/>
  <c r="B2948" i="19"/>
  <c r="C408" i="19"/>
  <c r="B3156" i="19"/>
  <c r="B22" i="19"/>
  <c r="C536" i="19"/>
  <c r="C1302" i="19"/>
  <c r="B3909" i="19"/>
  <c r="B4518" i="19"/>
  <c r="C4953" i="19"/>
  <c r="C1752" i="19"/>
  <c r="B672" i="19"/>
  <c r="C216" i="19"/>
  <c r="C1572" i="19"/>
  <c r="B343" i="19"/>
  <c r="C4430" i="19"/>
  <c r="B4954" i="19"/>
  <c r="C2947" i="19"/>
  <c r="B3735" i="19"/>
  <c r="B151" i="19"/>
  <c r="B87" i="19"/>
  <c r="B2974" i="19"/>
  <c r="C280" i="19"/>
  <c r="C4604" i="19"/>
  <c r="C1392" i="19"/>
  <c r="C4691" i="19"/>
  <c r="C2921" i="19"/>
  <c r="B3000" i="19"/>
  <c r="C6" i="2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H2893" i="19" a="1"/>
  <c r="F278" i="19"/>
  <c r="G3733" i="19"/>
  <c r="F3647" i="19"/>
  <c r="F2583" i="19"/>
  <c r="H4428" i="19" a="1"/>
  <c r="F4866" i="19"/>
  <c r="F3473" i="19"/>
  <c r="G3076" i="19"/>
  <c r="H86" i="19" a="1"/>
  <c r="H534" i="19" a="1"/>
  <c r="H3993" i="19" a="1"/>
  <c r="G1571" i="19"/>
  <c r="G4168" i="19"/>
  <c r="F150" i="19"/>
  <c r="H3023" i="19" a="1"/>
  <c r="G4865" i="19"/>
  <c r="F3995" i="19"/>
  <c r="F2843" i="19"/>
  <c r="F4343" i="19"/>
  <c r="F2492" i="19"/>
  <c r="H4254" i="19" a="1"/>
  <c r="G1841" i="19"/>
  <c r="H2971" i="19" a="1"/>
  <c r="H2763" i="19" a="1"/>
  <c r="G3907" i="19"/>
  <c r="G2998" i="19"/>
  <c r="F2947" i="19"/>
  <c r="F2921" i="19"/>
  <c r="G4603" i="19"/>
  <c r="G1481" i="19"/>
  <c r="H3471" i="19" a="1"/>
  <c r="H4080" i="19" a="1"/>
  <c r="F2973" i="19"/>
  <c r="F3821" i="19"/>
  <c r="H4602" i="19" a="1"/>
  <c r="G2202" i="19"/>
  <c r="H3075" i="19" a="1"/>
  <c r="F2817" i="19"/>
  <c r="H2997" i="19" a="1"/>
  <c r="G761" i="19"/>
  <c r="G2764" i="19"/>
  <c r="G279" i="19"/>
  <c r="H2919" i="19" a="1"/>
  <c r="H4341" i="19" a="1"/>
  <c r="G3154" i="19"/>
  <c r="H214" i="19" a="1"/>
  <c r="G4516" i="19"/>
  <c r="G4952" i="19"/>
  <c r="H470" i="19" a="1"/>
  <c r="G2842" i="19"/>
  <c r="G3385" i="19"/>
  <c r="F3386" i="19"/>
  <c r="H2945" i="19" a="1"/>
  <c r="H3207" i="19" a="1"/>
  <c r="G1031" i="19"/>
  <c r="F4517" i="19"/>
  <c r="F4864" i="19"/>
  <c r="H4167" i="19" a="1"/>
  <c r="F3051" i="19"/>
  <c r="H150" i="19" a="1"/>
  <c r="F3734" i="19"/>
  <c r="H2867" i="19" a="1"/>
  <c r="G151" i="19"/>
  <c r="G941" i="19"/>
  <c r="H278" i="19" a="1"/>
  <c r="F4082" i="19"/>
  <c r="F2765" i="19"/>
  <c r="G3024" i="19"/>
  <c r="H4515" i="19" a="1"/>
  <c r="H3127" i="19" a="1"/>
  <c r="G4081" i="19"/>
  <c r="G2946" i="19"/>
  <c r="F4691" i="19"/>
  <c r="G3994" i="19"/>
  <c r="H3206" i="19" a="1"/>
  <c r="F470" i="19"/>
  <c r="G2920" i="19"/>
  <c r="G2292" i="19"/>
  <c r="G3559" i="19"/>
  <c r="H21" i="19" a="1"/>
  <c r="G87" i="19"/>
  <c r="G535" i="19"/>
  <c r="G4429" i="19"/>
  <c r="F2673" i="19"/>
  <c r="H4777" i="19" a="1"/>
  <c r="H3732" i="19" a="1"/>
  <c r="G2972" i="19"/>
  <c r="F3908" i="19"/>
  <c r="H3558" i="19" a="1"/>
  <c r="G3050" i="19"/>
  <c r="G3646" i="19"/>
  <c r="H3384" i="19" a="1"/>
  <c r="F4256" i="19"/>
  <c r="H3906" i="19" a="1"/>
  <c r="G851" i="19"/>
  <c r="F599" i="19"/>
  <c r="G3102" i="19"/>
  <c r="G2021" i="19"/>
  <c r="H2841" i="19" a="1"/>
  <c r="G3234" i="19"/>
  <c r="F21" i="19"/>
  <c r="G1121" i="19"/>
  <c r="G22" i="19"/>
  <c r="H342" i="19" a="1"/>
  <c r="F4865" i="19"/>
  <c r="G215" i="19"/>
  <c r="F3233" i="19"/>
  <c r="G3820" i="19"/>
  <c r="F534" i="19"/>
  <c r="F3129" i="19"/>
  <c r="F4604" i="19"/>
  <c r="F4430" i="19"/>
  <c r="H2789" i="19" a="1"/>
  <c r="G407" i="19"/>
  <c r="G671" i="19"/>
  <c r="G3472" i="19"/>
  <c r="G1301" i="19"/>
  <c r="H406" i="19" a="1"/>
  <c r="G4255" i="19"/>
  <c r="H670" i="19" a="1"/>
  <c r="H3101" i="19" a="1"/>
  <c r="G3128" i="19"/>
  <c r="F2999" i="19"/>
  <c r="G471" i="19"/>
  <c r="G2894" i="19"/>
  <c r="F3234" i="19"/>
  <c r="F3235" i="19"/>
  <c r="G1391" i="19"/>
  <c r="F3025" i="19"/>
  <c r="F2895" i="19"/>
  <c r="G2816" i="19"/>
  <c r="F2791" i="19"/>
  <c r="F3155" i="19"/>
  <c r="H4864" i="19" a="1"/>
  <c r="F671" i="19"/>
  <c r="G4690" i="19"/>
  <c r="G1931" i="19"/>
  <c r="G4342" i="19"/>
  <c r="H3645" i="19" a="1"/>
  <c r="F2869" i="19"/>
  <c r="G2790" i="19"/>
  <c r="F214" i="19"/>
  <c r="H2815" i="19" a="1"/>
  <c r="G1211" i="19"/>
  <c r="F342" i="19"/>
  <c r="F3560" i="19"/>
  <c r="G2868" i="19"/>
  <c r="H3049" i="19" a="1"/>
  <c r="G1661" i="19"/>
  <c r="H3819" i="19" a="1"/>
  <c r="G343" i="19"/>
  <c r="F3103" i="19"/>
  <c r="F4169" i="19"/>
  <c r="G1751" i="19"/>
  <c r="G3233" i="19"/>
  <c r="F86" i="19"/>
  <c r="F406" i="19"/>
  <c r="G600" i="19"/>
  <c r="F3077" i="19"/>
  <c r="H406" i="19" l="1"/>
  <c r="H3049" i="19"/>
  <c r="H2789" i="19"/>
  <c r="H342" i="19"/>
  <c r="H3206" i="19"/>
  <c r="H4167" i="19"/>
  <c r="H2997" i="19"/>
  <c r="H3023" i="19"/>
  <c r="H2815" i="19"/>
  <c r="H2841" i="19"/>
  <c r="H3127" i="19"/>
  <c r="H3207" i="19"/>
  <c r="H2763" i="19"/>
  <c r="H3993" i="19"/>
  <c r="H4515" i="19"/>
  <c r="H2945" i="19"/>
  <c r="H3075" i="19"/>
  <c r="H534" i="19"/>
  <c r="H3732" i="19"/>
  <c r="H3645" i="19"/>
  <c r="H2971" i="19"/>
  <c r="H86" i="19"/>
  <c r="H21" i="19"/>
  <c r="H3906" i="19"/>
  <c r="H278" i="19"/>
  <c r="H470" i="19"/>
  <c r="H4602" i="19"/>
  <c r="H4254" i="19"/>
  <c r="H4428" i="19"/>
  <c r="H4777" i="19"/>
  <c r="H4864" i="19"/>
  <c r="H3101" i="19"/>
  <c r="H3384" i="19"/>
  <c r="H2867" i="19"/>
  <c r="H214" i="19"/>
  <c r="H670" i="19"/>
  <c r="H3558" i="19"/>
  <c r="H150" i="19"/>
  <c r="H4341" i="19"/>
  <c r="H4080" i="19"/>
  <c r="H2919" i="19"/>
  <c r="H3471" i="19"/>
  <c r="H2893" i="19"/>
  <c r="H3819" i="19"/>
  <c r="B4606" i="19"/>
  <c r="B4345" i="19"/>
  <c r="B2675" i="19"/>
  <c r="B600" i="19"/>
  <c r="C409" i="19"/>
  <c r="C3735" i="19"/>
  <c r="C3104" i="19"/>
  <c r="C3208" i="19"/>
  <c r="B2494" i="19"/>
  <c r="B3157" i="19"/>
  <c r="C5041" i="19"/>
  <c r="C601" i="19"/>
  <c r="B2949" i="19"/>
  <c r="C4431" i="19"/>
  <c r="C2474" i="19"/>
  <c r="B472" i="19"/>
  <c r="B5040" i="19"/>
  <c r="C4605" i="19"/>
  <c r="C3052" i="19"/>
  <c r="B280" i="19"/>
  <c r="C2766" i="19"/>
  <c r="C2792" i="19"/>
  <c r="B3105" i="19"/>
  <c r="C4170" i="19"/>
  <c r="B152" i="19"/>
  <c r="B88" i="19"/>
  <c r="B4693" i="19"/>
  <c r="C345" i="19"/>
  <c r="B3823" i="19"/>
  <c r="C2974" i="19"/>
  <c r="B2975" i="19"/>
  <c r="B3131" i="19"/>
  <c r="C2922" i="19"/>
  <c r="C3288" i="19"/>
  <c r="B4171" i="19"/>
  <c r="C3026" i="19"/>
  <c r="C3000" i="19"/>
  <c r="C2948" i="19"/>
  <c r="C1663" i="19"/>
  <c r="B2897" i="19"/>
  <c r="C4344" i="19"/>
  <c r="B536" i="19"/>
  <c r="B344" i="19"/>
  <c r="C943" i="19"/>
  <c r="B3736" i="19"/>
  <c r="C4779" i="19"/>
  <c r="B3001" i="19"/>
  <c r="B5042" i="19"/>
  <c r="C281" i="19"/>
  <c r="C153" i="19"/>
  <c r="C89" i="19"/>
  <c r="C1303" i="19"/>
  <c r="B4867" i="19"/>
  <c r="B2923" i="19"/>
  <c r="B4780" i="19"/>
  <c r="C3078" i="19"/>
  <c r="C24" i="19"/>
  <c r="C1573" i="19"/>
  <c r="B23" i="19"/>
  <c r="B2871" i="19"/>
  <c r="C2384" i="19"/>
  <c r="C3130" i="19"/>
  <c r="C763" i="19"/>
  <c r="C673" i="19"/>
  <c r="C4257" i="19"/>
  <c r="C2844" i="19"/>
  <c r="B3053" i="19"/>
  <c r="C1213" i="19"/>
  <c r="C4083" i="19"/>
  <c r="C1753" i="19"/>
  <c r="C3648" i="19"/>
  <c r="C1483" i="19"/>
  <c r="B673" i="19"/>
  <c r="B3997" i="19"/>
  <c r="B2585" i="19"/>
  <c r="C217" i="19"/>
  <c r="C3287" i="19"/>
  <c r="B3289" i="19"/>
  <c r="C3156" i="19"/>
  <c r="C2203" i="19"/>
  <c r="B3475" i="19"/>
  <c r="B3388" i="19"/>
  <c r="C3822" i="19"/>
  <c r="B3027" i="19"/>
  <c r="B216" i="19"/>
  <c r="B3183" i="19"/>
  <c r="B2767" i="19"/>
  <c r="B2793" i="19"/>
  <c r="C3474" i="19"/>
  <c r="C3387" i="19"/>
  <c r="C853" i="19"/>
  <c r="B4258" i="19"/>
  <c r="B3562" i="19"/>
  <c r="C3561" i="19"/>
  <c r="C4518" i="19"/>
  <c r="B2845" i="19"/>
  <c r="C2113" i="19"/>
  <c r="C3182" i="19"/>
  <c r="C1033" i="19"/>
  <c r="C2896" i="19"/>
  <c r="C2023" i="19"/>
  <c r="B3649" i="19"/>
  <c r="B3288" i="19"/>
  <c r="C4866" i="19"/>
  <c r="C4692" i="19"/>
  <c r="B408" i="19"/>
  <c r="C1843" i="19"/>
  <c r="C1393" i="19"/>
  <c r="C473" i="19"/>
  <c r="C537" i="19"/>
  <c r="B3287" i="19"/>
  <c r="B2819" i="19"/>
  <c r="C1933" i="19"/>
  <c r="B4432" i="19"/>
  <c r="B3209" i="19"/>
  <c r="C1123" i="19"/>
  <c r="C3996" i="19"/>
  <c r="B4084" i="19"/>
  <c r="B3079" i="19"/>
  <c r="C2818" i="19"/>
  <c r="C5128" i="19"/>
  <c r="B4519" i="19"/>
  <c r="B5041" i="19"/>
  <c r="B3910" i="19"/>
  <c r="C3909" i="19"/>
  <c r="C2870" i="19"/>
  <c r="C7" i="2"/>
  <c r="B6" i="2"/>
  <c r="H2816" i="19" a="1"/>
  <c r="F343" i="19"/>
  <c r="G3908" i="19"/>
  <c r="G4953" i="19"/>
  <c r="F672" i="19"/>
  <c r="G2869" i="19"/>
  <c r="H2868" i="19" a="1"/>
  <c r="F215" i="19"/>
  <c r="G2817" i="19"/>
  <c r="F2766" i="19"/>
  <c r="H279" i="19" a="1"/>
  <c r="F3156" i="19"/>
  <c r="F3822" i="19"/>
  <c r="H4429" i="19" a="1"/>
  <c r="F2493" i="19"/>
  <c r="H3385" i="19" a="1"/>
  <c r="G2921" i="19"/>
  <c r="G1032" i="19"/>
  <c r="H4690" i="19" a="1"/>
  <c r="F279" i="19"/>
  <c r="H4255" i="19" a="1"/>
  <c r="G472" i="19"/>
  <c r="G3025" i="19"/>
  <c r="G3260" i="19"/>
  <c r="H4865" i="19" a="1"/>
  <c r="G1662" i="19"/>
  <c r="H535" i="19" a="1"/>
  <c r="G4778" i="19"/>
  <c r="F87" i="19"/>
  <c r="G4691" i="19"/>
  <c r="H3076" i="19" a="1"/>
  <c r="F2674" i="19"/>
  <c r="H407" i="19" a="1"/>
  <c r="F4170" i="19"/>
  <c r="G4082" i="19"/>
  <c r="H599" i="19" a="1"/>
  <c r="G762" i="19"/>
  <c r="H471" i="19" a="1"/>
  <c r="H151" i="19" a="1"/>
  <c r="H4952" i="19" a="1"/>
  <c r="G2383" i="19"/>
  <c r="F4344" i="19"/>
  <c r="H4603" i="19" a="1"/>
  <c r="F3104" i="19"/>
  <c r="G3386" i="19"/>
  <c r="G1302" i="19"/>
  <c r="H4168" i="19" a="1"/>
  <c r="F3735" i="19"/>
  <c r="F3909" i="19"/>
  <c r="F2792" i="19"/>
  <c r="F600" i="19"/>
  <c r="G4430" i="19"/>
  <c r="G2791" i="19"/>
  <c r="H3234" i="19" a="1"/>
  <c r="F471" i="19"/>
  <c r="H3050" i="19" a="1"/>
  <c r="G88" i="19"/>
  <c r="G3647" i="19"/>
  <c r="H4516" i="19" a="1"/>
  <c r="G672" i="19"/>
  <c r="F2844" i="19"/>
  <c r="F3130" i="19"/>
  <c r="G216" i="19"/>
  <c r="G2895" i="19"/>
  <c r="H3233" i="19" a="1"/>
  <c r="H2894" i="19" a="1"/>
  <c r="F407" i="19"/>
  <c r="H2764" i="19" a="1"/>
  <c r="H4081" i="19" a="1"/>
  <c r="G280" i="19"/>
  <c r="F4431" i="19"/>
  <c r="H2946" i="19" a="1"/>
  <c r="G2999" i="19"/>
  <c r="G3473" i="19"/>
  <c r="H87" i="19" a="1"/>
  <c r="H2790" i="19" a="1"/>
  <c r="G2973" i="19"/>
  <c r="F3262" i="19"/>
  <c r="F4257" i="19"/>
  <c r="G3181" i="19"/>
  <c r="G942" i="19"/>
  <c r="H3733" i="19" a="1"/>
  <c r="H4342" i="19" a="1"/>
  <c r="F2896" i="19"/>
  <c r="F4518" i="19"/>
  <c r="F22" i="19"/>
  <c r="G1572" i="19"/>
  <c r="H3154" i="19" a="1"/>
  <c r="G152" i="19"/>
  <c r="G1932" i="19"/>
  <c r="H3024" i="19" a="1"/>
  <c r="F535" i="19"/>
  <c r="G1752" i="19"/>
  <c r="H2972" i="19" a="1"/>
  <c r="G2765" i="19"/>
  <c r="G3560" i="19"/>
  <c r="G3734" i="19"/>
  <c r="G3261" i="19"/>
  <c r="H215" i="19" a="1"/>
  <c r="H2920" i="19" a="1"/>
  <c r="G4169" i="19"/>
  <c r="H3907" i="19" a="1"/>
  <c r="H3472" i="19" a="1"/>
  <c r="F2870" i="19"/>
  <c r="G3155" i="19"/>
  <c r="F3078" i="19"/>
  <c r="H3128" i="19" a="1"/>
  <c r="F3648" i="19"/>
  <c r="F3387" i="19"/>
  <c r="F4083" i="19"/>
  <c r="G601" i="19"/>
  <c r="F3261" i="19"/>
  <c r="G4343" i="19"/>
  <c r="H2842" i="19" a="1"/>
  <c r="G1482" i="19"/>
  <c r="F2922" i="19"/>
  <c r="F3026" i="19"/>
  <c r="G1842" i="19"/>
  <c r="H343" i="19" a="1"/>
  <c r="F3474" i="19"/>
  <c r="G3995" i="19"/>
  <c r="G852" i="19"/>
  <c r="G3051" i="19"/>
  <c r="F4953" i="19"/>
  <c r="F2974" i="19"/>
  <c r="F2584" i="19"/>
  <c r="G4604" i="19"/>
  <c r="G2293" i="19"/>
  <c r="G344" i="19"/>
  <c r="H2998" i="19" a="1"/>
  <c r="H3102" i="19" a="1"/>
  <c r="F3996" i="19"/>
  <c r="G1122" i="19"/>
  <c r="F4952" i="19"/>
  <c r="G5040" i="19"/>
  <c r="G3821" i="19"/>
  <c r="F2948" i="19"/>
  <c r="G4517" i="19"/>
  <c r="H671" i="19" a="1"/>
  <c r="F151" i="19"/>
  <c r="G1212" i="19"/>
  <c r="H3646" i="19" a="1"/>
  <c r="F4954" i="19"/>
  <c r="G2843" i="19"/>
  <c r="F3000" i="19"/>
  <c r="G536" i="19"/>
  <c r="F4779" i="19"/>
  <c r="F3260" i="19"/>
  <c r="G2022" i="19"/>
  <c r="G4256" i="19"/>
  <c r="F3182" i="19"/>
  <c r="G1392" i="19"/>
  <c r="H3559" i="19" a="1"/>
  <c r="H22" i="19" a="1"/>
  <c r="G2947" i="19"/>
  <c r="G3129" i="19"/>
  <c r="H3994" i="19" a="1"/>
  <c r="F4605" i="19"/>
  <c r="G408" i="19"/>
  <c r="H3820" i="19" a="1"/>
  <c r="F3561" i="19"/>
  <c r="G2112" i="19"/>
  <c r="G3077" i="19"/>
  <c r="G23" i="19"/>
  <c r="F3052" i="19"/>
  <c r="G3103" i="19"/>
  <c r="F2818" i="19"/>
  <c r="F4692" i="19"/>
  <c r="H4255" i="19" l="1"/>
  <c r="H215" i="19"/>
  <c r="H343" i="19"/>
  <c r="H3154" i="19"/>
  <c r="H4516" i="19"/>
  <c r="H4952" i="19"/>
  <c r="H4690" i="19"/>
  <c r="H2998" i="19"/>
  <c r="H3994" i="19"/>
  <c r="H2894" i="19"/>
  <c r="H3076" i="19"/>
  <c r="H3050" i="19"/>
  <c r="H151" i="19"/>
  <c r="H3385" i="19"/>
  <c r="H4081" i="19"/>
  <c r="H22" i="19"/>
  <c r="H2972" i="19"/>
  <c r="H3559" i="19"/>
  <c r="H3233" i="19"/>
  <c r="H2842" i="19"/>
  <c r="H4342" i="19"/>
  <c r="H3234" i="19"/>
  <c r="H471" i="19"/>
  <c r="H4429" i="19"/>
  <c r="H3733" i="19"/>
  <c r="H535" i="19"/>
  <c r="H279" i="19"/>
  <c r="H2764" i="19"/>
  <c r="H599" i="19"/>
  <c r="H3128" i="19"/>
  <c r="H2790" i="19"/>
  <c r="H4168" i="19"/>
  <c r="H4865" i="19"/>
  <c r="H2868" i="19"/>
  <c r="H87" i="19"/>
  <c r="H3646" i="19"/>
  <c r="H3024" i="19"/>
  <c r="H3472" i="19"/>
  <c r="H2946" i="19"/>
  <c r="H4603" i="19"/>
  <c r="H407" i="19"/>
  <c r="H3907" i="19"/>
  <c r="H2816" i="19"/>
  <c r="H3820" i="19"/>
  <c r="H671" i="19"/>
  <c r="H3102" i="19"/>
  <c r="H2920" i="19"/>
  <c r="C3562" i="19"/>
  <c r="B409" i="19"/>
  <c r="C3997" i="19"/>
  <c r="C5216" i="19"/>
  <c r="C4084" i="19"/>
  <c r="C2024" i="19"/>
  <c r="C2114" i="19"/>
  <c r="C2204" i="19"/>
  <c r="B2820" i="19"/>
  <c r="B3054" i="19"/>
  <c r="C2294" i="19"/>
  <c r="C1574" i="19"/>
  <c r="C1304" i="19"/>
  <c r="B24" i="19"/>
  <c r="C154" i="19"/>
  <c r="C90" i="19"/>
  <c r="B3028" i="19"/>
  <c r="C1754" i="19"/>
  <c r="B4259" i="19"/>
  <c r="C4693" i="19"/>
  <c r="C4519" i="19"/>
  <c r="B3184" i="19"/>
  <c r="C3823" i="19"/>
  <c r="B4433" i="19"/>
  <c r="C4780" i="19"/>
  <c r="B3650" i="19"/>
  <c r="C282" i="19"/>
  <c r="C3736" i="19"/>
  <c r="C854" i="19"/>
  <c r="B4868" i="19"/>
  <c r="B601" i="19"/>
  <c r="B153" i="19"/>
  <c r="B89" i="19"/>
  <c r="C2819" i="19"/>
  <c r="B2495" i="19"/>
  <c r="C474" i="19"/>
  <c r="C3183" i="19"/>
  <c r="C218" i="19"/>
  <c r="C4867" i="19"/>
  <c r="C2975" i="19"/>
  <c r="C3315" i="19"/>
  <c r="C3001" i="19"/>
  <c r="C2793" i="19"/>
  <c r="C2767" i="19"/>
  <c r="B5128" i="19"/>
  <c r="B2976" i="19"/>
  <c r="B4694" i="19"/>
  <c r="C538" i="19"/>
  <c r="C2923" i="19"/>
  <c r="B2846" i="19"/>
  <c r="C4954" i="19"/>
  <c r="B4346" i="19"/>
  <c r="B5129" i="19"/>
  <c r="B3316" i="19"/>
  <c r="B4085" i="19"/>
  <c r="C1844" i="19"/>
  <c r="C2871" i="19"/>
  <c r="C3157" i="19"/>
  <c r="C1664" i="19"/>
  <c r="B2950" i="19"/>
  <c r="C346" i="19"/>
  <c r="B3824" i="19"/>
  <c r="C3027" i="19"/>
  <c r="B3911" i="19"/>
  <c r="B217" i="19"/>
  <c r="B345" i="19"/>
  <c r="B537" i="19"/>
  <c r="C674" i="19"/>
  <c r="C764" i="19"/>
  <c r="B3002" i="19"/>
  <c r="B4781" i="19"/>
  <c r="C1214" i="19"/>
  <c r="C1484" i="19"/>
  <c r="C3910" i="19"/>
  <c r="B2586" i="19"/>
  <c r="B3080" i="19"/>
  <c r="B3106" i="19"/>
  <c r="B3236" i="19"/>
  <c r="B3314" i="19"/>
  <c r="C1934" i="19"/>
  <c r="B3315" i="19"/>
  <c r="C1124" i="19"/>
  <c r="C4606" i="19"/>
  <c r="C944" i="19"/>
  <c r="B3210" i="19"/>
  <c r="C25" i="19"/>
  <c r="C4432" i="19"/>
  <c r="C2949" i="19"/>
  <c r="C3235" i="19"/>
  <c r="B2768" i="19"/>
  <c r="B2794" i="19"/>
  <c r="C2845" i="19"/>
  <c r="B2872" i="19"/>
  <c r="B4607" i="19"/>
  <c r="B4520" i="19"/>
  <c r="C602" i="19"/>
  <c r="B473" i="19"/>
  <c r="B3737" i="19"/>
  <c r="B281" i="19"/>
  <c r="B3476" i="19"/>
  <c r="B3389" i="19"/>
  <c r="C4171" i="19"/>
  <c r="C4345" i="19"/>
  <c r="C2475" i="19"/>
  <c r="B4955" i="19"/>
  <c r="C410" i="19"/>
  <c r="C4258" i="19"/>
  <c r="C2565" i="19"/>
  <c r="B2676" i="19"/>
  <c r="B3998" i="19"/>
  <c r="C2897" i="19"/>
  <c r="B4172" i="19"/>
  <c r="C3209" i="19"/>
  <c r="C3649" i="19"/>
  <c r="C3475" i="19"/>
  <c r="C3388" i="19"/>
  <c r="B3563" i="19"/>
  <c r="C3314" i="19"/>
  <c r="B674" i="19"/>
  <c r="B2898" i="19"/>
  <c r="C3105" i="19"/>
  <c r="C1394" i="19"/>
  <c r="B5130" i="19"/>
  <c r="C1034" i="19"/>
  <c r="B2924" i="19"/>
  <c r="C3053" i="19"/>
  <c r="B3158" i="19"/>
  <c r="B3132" i="19"/>
  <c r="C3079" i="19"/>
  <c r="C5129" i="19"/>
  <c r="C3131" i="19"/>
  <c r="C8" i="2"/>
  <c r="B7" i="2"/>
  <c r="H23" i="19" a="1"/>
  <c r="F5040" i="19"/>
  <c r="G3208" i="19"/>
  <c r="G1213" i="19"/>
  <c r="G1483" i="19"/>
  <c r="F4519" i="19"/>
  <c r="F2975" i="19"/>
  <c r="F3157" i="19"/>
  <c r="F344" i="19"/>
  <c r="F2585" i="19"/>
  <c r="H4343" i="19" a="1"/>
  <c r="F3736" i="19"/>
  <c r="H3051" i="19" a="1"/>
  <c r="F3997" i="19"/>
  <c r="F3910" i="19"/>
  <c r="H3386" i="19" a="1"/>
  <c r="G89" i="19"/>
  <c r="H5040" i="19" a="1"/>
  <c r="G1843" i="19"/>
  <c r="H3821" i="19" a="1"/>
  <c r="G5041" i="19"/>
  <c r="H472" i="19" a="1"/>
  <c r="G2896" i="19"/>
  <c r="F3649" i="19"/>
  <c r="F4693" i="19"/>
  <c r="G3156" i="19"/>
  <c r="G2870" i="19"/>
  <c r="H2947" i="19" a="1"/>
  <c r="G4344" i="19"/>
  <c r="F23" i="19"/>
  <c r="G4518" i="19"/>
  <c r="G2974" i="19"/>
  <c r="H2973" i="19" a="1"/>
  <c r="G4779" i="19"/>
  <c r="G2818" i="19"/>
  <c r="H344" i="19" a="1"/>
  <c r="F3053" i="19"/>
  <c r="H672" i="19" a="1"/>
  <c r="F3287" i="19"/>
  <c r="G602" i="19"/>
  <c r="F4345" i="19"/>
  <c r="G473" i="19"/>
  <c r="H2791" i="19" a="1"/>
  <c r="G5128" i="19"/>
  <c r="F5041" i="19"/>
  <c r="G4083" i="19"/>
  <c r="G3387" i="19"/>
  <c r="F2949" i="19"/>
  <c r="F673" i="19"/>
  <c r="H280" i="19" a="1"/>
  <c r="G537" i="19"/>
  <c r="G3909" i="19"/>
  <c r="G2922" i="19"/>
  <c r="G2113" i="19"/>
  <c r="G2844" i="19"/>
  <c r="H4169" i="19" a="1"/>
  <c r="H4517" i="19" a="1"/>
  <c r="F280" i="19"/>
  <c r="F5042" i="19"/>
  <c r="G4866" i="19"/>
  <c r="H4430" i="19" a="1"/>
  <c r="F3562" i="19"/>
  <c r="F3388" i="19"/>
  <c r="H3261" i="19" a="1"/>
  <c r="H2765" i="19" a="1"/>
  <c r="G4605" i="19"/>
  <c r="G673" i="19"/>
  <c r="G4692" i="19"/>
  <c r="H2921" i="19" a="1"/>
  <c r="G3822" i="19"/>
  <c r="G3104" i="19"/>
  <c r="F3105" i="19"/>
  <c r="H216" i="19" a="1"/>
  <c r="F4780" i="19"/>
  <c r="G2384" i="19"/>
  <c r="G3996" i="19"/>
  <c r="H3077" i="19" a="1"/>
  <c r="G1753" i="19"/>
  <c r="G3078" i="19"/>
  <c r="H152" i="19" a="1"/>
  <c r="G3735" i="19"/>
  <c r="F2845" i="19"/>
  <c r="H3560" i="19" a="1"/>
  <c r="H4256" i="19" a="1"/>
  <c r="G281" i="19"/>
  <c r="G3561" i="19"/>
  <c r="F2494" i="19"/>
  <c r="F472" i="19"/>
  <c r="G1933" i="19"/>
  <c r="H3129" i="19" a="1"/>
  <c r="F408" i="19"/>
  <c r="H536" i="19" a="1"/>
  <c r="H2999" i="19" a="1"/>
  <c r="F4867" i="19"/>
  <c r="H3260" i="19" a="1"/>
  <c r="H408" i="19" a="1"/>
  <c r="F3131" i="19"/>
  <c r="H3473" i="19" a="1"/>
  <c r="H4691" i="19" a="1"/>
  <c r="G3648" i="19"/>
  <c r="G1393" i="19"/>
  <c r="G3130" i="19"/>
  <c r="H3103" i="19" a="1"/>
  <c r="F3209" i="19"/>
  <c r="H2817" i="19" a="1"/>
  <c r="F2819" i="19"/>
  <c r="H3155" i="19" a="1"/>
  <c r="G2474" i="19"/>
  <c r="F3823" i="19"/>
  <c r="G3052" i="19"/>
  <c r="F601" i="19"/>
  <c r="G4431" i="19"/>
  <c r="F152" i="19"/>
  <c r="H3734" i="19" a="1"/>
  <c r="F3079" i="19"/>
  <c r="G1663" i="19"/>
  <c r="H88" i="19" a="1"/>
  <c r="G1573" i="19"/>
  <c r="H4778" i="19" a="1"/>
  <c r="F88" i="19"/>
  <c r="F3288" i="19"/>
  <c r="F216" i="19"/>
  <c r="H2869" i="19" a="1"/>
  <c r="G24" i="19"/>
  <c r="G3474" i="19"/>
  <c r="F4432" i="19"/>
  <c r="H4953" i="19" a="1"/>
  <c r="F4606" i="19"/>
  <c r="F4084" i="19"/>
  <c r="G943" i="19"/>
  <c r="F3027" i="19"/>
  <c r="H600" i="19" a="1"/>
  <c r="H3181" i="19" a="1"/>
  <c r="G409" i="19"/>
  <c r="F3289" i="19"/>
  <c r="G763" i="19"/>
  <c r="G2766" i="19"/>
  <c r="G3026" i="19"/>
  <c r="F3475" i="19"/>
  <c r="G2948" i="19"/>
  <c r="H2895" i="19" a="1"/>
  <c r="G3288" i="19"/>
  <c r="F3183" i="19"/>
  <c r="H2843" i="19" a="1"/>
  <c r="H3995" i="19" a="1"/>
  <c r="F2767" i="19"/>
  <c r="G153" i="19"/>
  <c r="H3647" i="19" a="1"/>
  <c r="H3908" i="19" a="1"/>
  <c r="G3000" i="19"/>
  <c r="F2897" i="19"/>
  <c r="H4604" i="19" a="1"/>
  <c r="G217" i="19"/>
  <c r="G1123" i="19"/>
  <c r="G2792" i="19"/>
  <c r="H4082" i="19" a="1"/>
  <c r="F4258" i="19"/>
  <c r="F2675" i="19"/>
  <c r="G4170" i="19"/>
  <c r="G2023" i="19"/>
  <c r="G345" i="19"/>
  <c r="G1033" i="19"/>
  <c r="F3001" i="19"/>
  <c r="F536" i="19"/>
  <c r="G853" i="19"/>
  <c r="F2923" i="19"/>
  <c r="G3182" i="19"/>
  <c r="G2203" i="19"/>
  <c r="H3025" i="19" a="1"/>
  <c r="G3287" i="19"/>
  <c r="G1303" i="19"/>
  <c r="G4257" i="19"/>
  <c r="F2793" i="19"/>
  <c r="F2871" i="19"/>
  <c r="F4171" i="19"/>
  <c r="H3025" i="19" l="1"/>
  <c r="H2999" i="19"/>
  <c r="H3260" i="19"/>
  <c r="H536" i="19"/>
  <c r="H4256" i="19"/>
  <c r="H2791" i="19"/>
  <c r="H88" i="19"/>
  <c r="H672" i="19"/>
  <c r="H3560" i="19"/>
  <c r="H3261" i="19"/>
  <c r="H3386" i="19"/>
  <c r="H3051" i="19"/>
  <c r="H4082" i="19"/>
  <c r="H3734" i="19"/>
  <c r="H3129" i="19"/>
  <c r="H152" i="19"/>
  <c r="H344" i="19"/>
  <c r="H3181" i="19"/>
  <c r="H600" i="19"/>
  <c r="H3077" i="19"/>
  <c r="H3473" i="19"/>
  <c r="H5040" i="19"/>
  <c r="H2973" i="19"/>
  <c r="H4343" i="19"/>
  <c r="H4604" i="19"/>
  <c r="H3821" i="19"/>
  <c r="H3908" i="19"/>
  <c r="H4953" i="19"/>
  <c r="H3155" i="19"/>
  <c r="H216" i="19"/>
  <c r="H4430" i="19"/>
  <c r="H408" i="19"/>
  <c r="H3647" i="19"/>
  <c r="H280" i="19"/>
  <c r="H2947" i="19"/>
  <c r="H2817" i="19"/>
  <c r="H3995" i="19"/>
  <c r="H2869" i="19"/>
  <c r="H3103" i="19"/>
  <c r="H2921" i="19"/>
  <c r="H4517" i="19"/>
  <c r="H2843" i="19"/>
  <c r="H4169" i="19"/>
  <c r="H472" i="19"/>
  <c r="H23" i="19"/>
  <c r="H2895" i="19"/>
  <c r="H4778" i="19"/>
  <c r="H4691" i="19"/>
  <c r="H2765" i="19"/>
  <c r="B2587" i="19"/>
  <c r="C3054" i="19"/>
  <c r="C2846" i="19"/>
  <c r="B3159" i="19"/>
  <c r="C3476" i="19"/>
  <c r="C3389" i="19"/>
  <c r="C3998" i="19"/>
  <c r="B410" i="19"/>
  <c r="B3003" i="19"/>
  <c r="C1395" i="19"/>
  <c r="B4086" i="19"/>
  <c r="C475" i="19"/>
  <c r="C3341" i="19"/>
  <c r="C3737" i="19"/>
  <c r="C4259" i="19"/>
  <c r="B538" i="19"/>
  <c r="B2899" i="19"/>
  <c r="C3262" i="19"/>
  <c r="B3237" i="19"/>
  <c r="B3342" i="19"/>
  <c r="C1575" i="19"/>
  <c r="C855" i="19"/>
  <c r="C2898" i="19"/>
  <c r="B5217" i="19"/>
  <c r="C2950" i="19"/>
  <c r="B5216" i="19"/>
  <c r="C539" i="19"/>
  <c r="B218" i="19"/>
  <c r="C3824" i="19"/>
  <c r="C4781" i="19"/>
  <c r="C4085" i="19"/>
  <c r="C2656" i="19"/>
  <c r="C4694" i="19"/>
  <c r="C283" i="19"/>
  <c r="B4956" i="19"/>
  <c r="B3738" i="19"/>
  <c r="C1845" i="19"/>
  <c r="C3650" i="19"/>
  <c r="C26" i="19"/>
  <c r="C5217" i="19"/>
  <c r="C3080" i="19"/>
  <c r="C1485" i="19"/>
  <c r="B3477" i="19"/>
  <c r="B3390" i="19"/>
  <c r="C1035" i="19"/>
  <c r="C1305" i="19"/>
  <c r="C675" i="19"/>
  <c r="C765" i="19"/>
  <c r="B3999" i="19"/>
  <c r="C1935" i="19"/>
  <c r="C603" i="19"/>
  <c r="C2768" i="19"/>
  <c r="C2794" i="19"/>
  <c r="C3002" i="19"/>
  <c r="C347" i="19"/>
  <c r="C219" i="19"/>
  <c r="C2385" i="19"/>
  <c r="C2205" i="19"/>
  <c r="C2566" i="19"/>
  <c r="B2925" i="19"/>
  <c r="B4608" i="19"/>
  <c r="B2847" i="19"/>
  <c r="C3236" i="19"/>
  <c r="B2677" i="19"/>
  <c r="B5043" i="19"/>
  <c r="B3564" i="19"/>
  <c r="C2976" i="19"/>
  <c r="C2025" i="19"/>
  <c r="B3107" i="19"/>
  <c r="B2977" i="19"/>
  <c r="B4434" i="19"/>
  <c r="B2496" i="19"/>
  <c r="C3911" i="19"/>
  <c r="B4347" i="19"/>
  <c r="B25" i="19"/>
  <c r="B474" i="19"/>
  <c r="B346" i="19"/>
  <c r="C3028" i="19"/>
  <c r="B2769" i="19"/>
  <c r="B2795" i="19"/>
  <c r="B3263" i="19"/>
  <c r="C4172" i="19"/>
  <c r="C3106" i="19"/>
  <c r="B2951" i="19"/>
  <c r="C3132" i="19"/>
  <c r="B3651" i="19"/>
  <c r="C2872" i="19"/>
  <c r="C4520" i="19"/>
  <c r="B3341" i="19"/>
  <c r="B4869" i="19"/>
  <c r="B602" i="19"/>
  <c r="C1755" i="19"/>
  <c r="B4173" i="19"/>
  <c r="C5042" i="19"/>
  <c r="C2820" i="19"/>
  <c r="C4955" i="19"/>
  <c r="B3211" i="19"/>
  <c r="B3081" i="19"/>
  <c r="C2115" i="19"/>
  <c r="B4260" i="19"/>
  <c r="B2821" i="19"/>
  <c r="C1125" i="19"/>
  <c r="C2924" i="19"/>
  <c r="B3185" i="19"/>
  <c r="C3563" i="19"/>
  <c r="C4346" i="19"/>
  <c r="C4433" i="19"/>
  <c r="B3825" i="19"/>
  <c r="C1215" i="19"/>
  <c r="B3029" i="19"/>
  <c r="B3912" i="19"/>
  <c r="C3184" i="19"/>
  <c r="B3343" i="19"/>
  <c r="B2873" i="19"/>
  <c r="C3342" i="19"/>
  <c r="B154" i="19"/>
  <c r="B90" i="19"/>
  <c r="C945" i="19"/>
  <c r="C4868" i="19"/>
  <c r="C4607" i="19"/>
  <c r="B3055" i="19"/>
  <c r="C2295" i="19"/>
  <c r="C5304" i="19"/>
  <c r="B4782" i="19"/>
  <c r="C3158" i="19"/>
  <c r="B5218" i="19"/>
  <c r="B675" i="19"/>
  <c r="B4695" i="19"/>
  <c r="B3133" i="19"/>
  <c r="B282" i="19"/>
  <c r="C411" i="19"/>
  <c r="C3210" i="19"/>
  <c r="B4521" i="19"/>
  <c r="C155" i="19"/>
  <c r="C91" i="19"/>
  <c r="C1665" i="19"/>
  <c r="B8" i="2"/>
  <c r="C9" i="2"/>
  <c r="H5128" i="19" a="1"/>
  <c r="G3209" i="19"/>
  <c r="H473" i="19" a="1"/>
  <c r="G3562" i="19"/>
  <c r="F3158" i="19"/>
  <c r="H2948" i="19" a="1"/>
  <c r="G474" i="19"/>
  <c r="F3343" i="19"/>
  <c r="H3130" i="19" a="1"/>
  <c r="G3823" i="19"/>
  <c r="F281" i="19"/>
  <c r="H409" i="19" a="1"/>
  <c r="G410" i="19"/>
  <c r="G2294" i="19"/>
  <c r="G1034" i="19"/>
  <c r="F2846" i="19"/>
  <c r="G3341" i="19"/>
  <c r="G4780" i="19"/>
  <c r="G282" i="19"/>
  <c r="F3002" i="19"/>
  <c r="F2872" i="19"/>
  <c r="F2976" i="19"/>
  <c r="G3314" i="19"/>
  <c r="F2586" i="19"/>
  <c r="F2924" i="19"/>
  <c r="H2474" i="19" a="1"/>
  <c r="G1394" i="19"/>
  <c r="F4694" i="19"/>
  <c r="H2922" i="19" a="1"/>
  <c r="G25" i="19"/>
  <c r="F89" i="19"/>
  <c r="H2896" i="19" a="1"/>
  <c r="F3236" i="19"/>
  <c r="F3314" i="19"/>
  <c r="H2818" i="19" a="1"/>
  <c r="F473" i="19"/>
  <c r="F4520" i="19"/>
  <c r="H3104" i="19" a="1"/>
  <c r="H3648" i="19" a="1"/>
  <c r="G3001" i="19"/>
  <c r="G2949" i="19"/>
  <c r="G3649" i="19"/>
  <c r="F3737" i="19"/>
  <c r="H3156" i="19" a="1"/>
  <c r="G603" i="19"/>
  <c r="F3106" i="19"/>
  <c r="H3078" i="19" a="1"/>
  <c r="F3389" i="19"/>
  <c r="F3028" i="19"/>
  <c r="F3998" i="19"/>
  <c r="G3105" i="19"/>
  <c r="F3184" i="19"/>
  <c r="H217" i="19" a="1"/>
  <c r="F3342" i="19"/>
  <c r="F4955" i="19"/>
  <c r="F3132" i="19"/>
  <c r="F5130" i="19"/>
  <c r="F5129" i="19"/>
  <c r="G3315" i="19"/>
  <c r="G3736" i="19"/>
  <c r="G3079" i="19"/>
  <c r="F4346" i="19"/>
  <c r="H345" i="19" a="1"/>
  <c r="G4693" i="19"/>
  <c r="G3157" i="19"/>
  <c r="H673" i="19" a="1"/>
  <c r="G154" i="19"/>
  <c r="G3235" i="19"/>
  <c r="H2766" i="19" a="1"/>
  <c r="F2898" i="19"/>
  <c r="F4433" i="19"/>
  <c r="F3210" i="19"/>
  <c r="F4085" i="19"/>
  <c r="G3475" i="19"/>
  <c r="H4518" i="19" a="1"/>
  <c r="F153" i="19"/>
  <c r="F3080" i="19"/>
  <c r="F3315" i="19"/>
  <c r="G2897" i="19"/>
  <c r="F3650" i="19"/>
  <c r="H3026" i="19" a="1"/>
  <c r="G4606" i="19"/>
  <c r="G2845" i="19"/>
  <c r="G90" i="19"/>
  <c r="G1484" i="19"/>
  <c r="F24" i="19"/>
  <c r="G2565" i="19"/>
  <c r="H601" i="19" a="1"/>
  <c r="H3909" i="19" a="1"/>
  <c r="F537" i="19"/>
  <c r="G2923" i="19"/>
  <c r="F602" i="19"/>
  <c r="H5041" i="19" a="1"/>
  <c r="G2975" i="19"/>
  <c r="G1754" i="19"/>
  <c r="H4866" i="19" a="1"/>
  <c r="H3287" i="19" a="1"/>
  <c r="G218" i="19"/>
  <c r="F4607" i="19"/>
  <c r="G3388" i="19"/>
  <c r="F2495" i="19"/>
  <c r="F409" i="19"/>
  <c r="H153" i="19" a="1"/>
  <c r="F2676" i="19"/>
  <c r="H89" i="19" a="1"/>
  <c r="G2871" i="19"/>
  <c r="F2794" i="19"/>
  <c r="G854" i="19"/>
  <c r="H4692" i="19" a="1"/>
  <c r="F3054" i="19"/>
  <c r="G2656" i="19"/>
  <c r="G2114" i="19"/>
  <c r="G944" i="19"/>
  <c r="H2792" i="19" a="1"/>
  <c r="F2820" i="19"/>
  <c r="H2870" i="19" a="1"/>
  <c r="H4257" i="19" a="1"/>
  <c r="F3476" i="19"/>
  <c r="H2974" i="19" a="1"/>
  <c r="G1214" i="19"/>
  <c r="H281" i="19" a="1"/>
  <c r="G1304" i="19"/>
  <c r="F2768" i="19"/>
  <c r="G4432" i="19"/>
  <c r="H2844" i="19" a="1"/>
  <c r="G1934" i="19"/>
  <c r="H4779" i="19" a="1"/>
  <c r="G3997" i="19"/>
  <c r="F3316" i="19"/>
  <c r="G1574" i="19"/>
  <c r="H3288" i="19" a="1"/>
  <c r="G5129" i="19"/>
  <c r="G2204" i="19"/>
  <c r="F3563" i="19"/>
  <c r="G4345" i="19"/>
  <c r="G2793" i="19"/>
  <c r="G3053" i="19"/>
  <c r="H3822" i="19" a="1"/>
  <c r="G538" i="19"/>
  <c r="H3182" i="19" a="1"/>
  <c r="G764" i="19"/>
  <c r="G1664" i="19"/>
  <c r="F4172" i="19"/>
  <c r="G3027" i="19"/>
  <c r="F3341" i="19"/>
  <c r="H537" i="19" a="1"/>
  <c r="F4868" i="19"/>
  <c r="G3131" i="19"/>
  <c r="H3561" i="19" a="1"/>
  <c r="G2819" i="19"/>
  <c r="F3911" i="19"/>
  <c r="F217" i="19"/>
  <c r="G4084" i="19"/>
  <c r="H3735" i="19" a="1"/>
  <c r="G4954" i="19"/>
  <c r="H4083" i="19" a="1"/>
  <c r="F3824" i="19"/>
  <c r="G2024" i="19"/>
  <c r="H3387" i="19" a="1"/>
  <c r="G2475" i="19"/>
  <c r="H3052" i="19" a="1"/>
  <c r="F5128" i="19"/>
  <c r="G4867" i="19"/>
  <c r="G3183" i="19"/>
  <c r="G3910" i="19"/>
  <c r="G1124" i="19"/>
  <c r="H3474" i="19" a="1"/>
  <c r="G674" i="19"/>
  <c r="G4171" i="19"/>
  <c r="H4170" i="19" a="1"/>
  <c r="F345" i="19"/>
  <c r="G2767" i="19"/>
  <c r="H4431" i="19" a="1"/>
  <c r="F4781" i="19"/>
  <c r="H3996" i="19" a="1"/>
  <c r="G4258" i="19"/>
  <c r="H4605" i="19" a="1"/>
  <c r="F2950" i="19"/>
  <c r="G3342" i="19"/>
  <c r="H24" i="19" a="1"/>
  <c r="G1844" i="19"/>
  <c r="G4519" i="19"/>
  <c r="H3000" i="19" a="1"/>
  <c r="H4344" i="19" a="1"/>
  <c r="F4259" i="19"/>
  <c r="H3208" i="19" a="1"/>
  <c r="F674" i="19"/>
  <c r="G5304" i="19"/>
  <c r="G5216" i="19"/>
  <c r="G346" i="19"/>
  <c r="H3208" i="19" l="1"/>
  <c r="H24" i="19"/>
  <c r="H4866" i="19"/>
  <c r="H4257" i="19"/>
  <c r="H2792" i="19"/>
  <c r="H4605" i="19"/>
  <c r="H4083" i="19"/>
  <c r="H2870" i="19"/>
  <c r="H3909" i="19"/>
  <c r="H3026" i="19"/>
  <c r="H3648" i="19"/>
  <c r="H4344" i="19"/>
  <c r="H3996" i="19"/>
  <c r="H3735" i="19"/>
  <c r="H5041" i="19"/>
  <c r="H601" i="19"/>
  <c r="H3104" i="19"/>
  <c r="H3000" i="19"/>
  <c r="H4431" i="19"/>
  <c r="H3288" i="19"/>
  <c r="H4692" i="19"/>
  <c r="H4518" i="19"/>
  <c r="H217" i="19"/>
  <c r="H2818" i="19"/>
  <c r="H409" i="19"/>
  <c r="H4170" i="19"/>
  <c r="H3561" i="19"/>
  <c r="H2896" i="19"/>
  <c r="H3130" i="19"/>
  <c r="H3474" i="19"/>
  <c r="H537" i="19"/>
  <c r="H4779" i="19"/>
  <c r="H89" i="19"/>
  <c r="H2844" i="19"/>
  <c r="H153" i="19"/>
  <c r="H2766" i="19"/>
  <c r="H3078" i="19"/>
  <c r="H2922" i="19"/>
  <c r="H2948" i="19"/>
  <c r="H673" i="19"/>
  <c r="H3156" i="19"/>
  <c r="H2474" i="19"/>
  <c r="H473" i="19"/>
  <c r="H3052" i="19"/>
  <c r="H3182" i="19"/>
  <c r="H281" i="19"/>
  <c r="H5128" i="19"/>
  <c r="H3387" i="19"/>
  <c r="H3822" i="19"/>
  <c r="H2974" i="19"/>
  <c r="H3287" i="19"/>
  <c r="H345" i="19"/>
  <c r="B4000" i="19"/>
  <c r="C4521" i="19"/>
  <c r="C2899" i="19"/>
  <c r="C3133" i="19"/>
  <c r="B2796" i="19"/>
  <c r="B2770" i="19"/>
  <c r="C3263" i="19"/>
  <c r="C2657" i="19"/>
  <c r="C1396" i="19"/>
  <c r="C4782" i="19"/>
  <c r="C3912" i="19"/>
  <c r="B2926" i="19"/>
  <c r="C3564" i="19"/>
  <c r="B2588" i="19"/>
  <c r="B676" i="19"/>
  <c r="C2951" i="19"/>
  <c r="C2206" i="19"/>
  <c r="C2847" i="19"/>
  <c r="B2874" i="19"/>
  <c r="C2296" i="19"/>
  <c r="C2026" i="19"/>
  <c r="C3107" i="19"/>
  <c r="C1936" i="19"/>
  <c r="C2977" i="19"/>
  <c r="C1666" i="19"/>
  <c r="B3030" i="19"/>
  <c r="B3186" i="19"/>
  <c r="B3004" i="19"/>
  <c r="C1126" i="19"/>
  <c r="B475" i="19"/>
  <c r="C156" i="19"/>
  <c r="C92" i="19"/>
  <c r="B347" i="19"/>
  <c r="C4956" i="19"/>
  <c r="B3108" i="19"/>
  <c r="C3055" i="19"/>
  <c r="B4435" i="19"/>
  <c r="B3652" i="19"/>
  <c r="C3029" i="19"/>
  <c r="B4087" i="19"/>
  <c r="C5305" i="19"/>
  <c r="B283" i="19"/>
  <c r="B603" i="19"/>
  <c r="C540" i="19"/>
  <c r="C220" i="19"/>
  <c r="B5306" i="19"/>
  <c r="C1036" i="19"/>
  <c r="B2900" i="19"/>
  <c r="B3056" i="19"/>
  <c r="C4434" i="19"/>
  <c r="C1216" i="19"/>
  <c r="C5130" i="19"/>
  <c r="B4957" i="19"/>
  <c r="B3739" i="19"/>
  <c r="C4260" i="19"/>
  <c r="B411" i="19"/>
  <c r="C3999" i="19"/>
  <c r="B3478" i="19"/>
  <c r="B3391" i="19"/>
  <c r="B3826" i="19"/>
  <c r="B5305" i="19"/>
  <c r="B4609" i="19"/>
  <c r="C2476" i="19"/>
  <c r="C2386" i="19"/>
  <c r="C1306" i="19"/>
  <c r="B3134" i="19"/>
  <c r="B5131" i="19"/>
  <c r="B4696" i="19"/>
  <c r="C2821" i="19"/>
  <c r="B3565" i="19"/>
  <c r="C27" i="19"/>
  <c r="C604" i="19"/>
  <c r="C4086" i="19"/>
  <c r="C2873" i="19"/>
  <c r="B3160" i="19"/>
  <c r="C3185" i="19"/>
  <c r="C3651" i="19"/>
  <c r="B2848" i="19"/>
  <c r="B3238" i="19"/>
  <c r="B4261" i="19"/>
  <c r="C3159" i="19"/>
  <c r="B3290" i="19"/>
  <c r="B539" i="19"/>
  <c r="B2497" i="19"/>
  <c r="C284" i="19"/>
  <c r="C2769" i="19"/>
  <c r="C2795" i="19"/>
  <c r="C856" i="19"/>
  <c r="B5044" i="19"/>
  <c r="C4173" i="19"/>
  <c r="C2925" i="19"/>
  <c r="B3264" i="19"/>
  <c r="C4347" i="19"/>
  <c r="B4174" i="19"/>
  <c r="C476" i="19"/>
  <c r="B4783" i="19"/>
  <c r="B3082" i="19"/>
  <c r="C3211" i="19"/>
  <c r="B3913" i="19"/>
  <c r="B2952" i="19"/>
  <c r="B155" i="19"/>
  <c r="B91" i="19"/>
  <c r="B2978" i="19"/>
  <c r="C2116" i="19"/>
  <c r="B2678" i="19"/>
  <c r="C676" i="19"/>
  <c r="C766" i="19"/>
  <c r="C348" i="19"/>
  <c r="C4869" i="19"/>
  <c r="C3825" i="19"/>
  <c r="C3081" i="19"/>
  <c r="C1756" i="19"/>
  <c r="C3237" i="19"/>
  <c r="B4870" i="19"/>
  <c r="C4695" i="19"/>
  <c r="B219" i="19"/>
  <c r="B3212" i="19"/>
  <c r="B4348" i="19"/>
  <c r="C5043" i="19"/>
  <c r="C1846" i="19"/>
  <c r="C4608" i="19"/>
  <c r="B2822" i="19"/>
  <c r="B26" i="19"/>
  <c r="B4522" i="19"/>
  <c r="C3003" i="19"/>
  <c r="C412" i="19"/>
  <c r="C1576" i="19"/>
  <c r="C3738" i="19"/>
  <c r="B5304" i="19"/>
  <c r="C946" i="19"/>
  <c r="C3289" i="19"/>
  <c r="C1486" i="19"/>
  <c r="C3477" i="19"/>
  <c r="C3390" i="19"/>
  <c r="C10" i="2"/>
  <c r="B9" i="2"/>
  <c r="H4084" i="19" a="1"/>
  <c r="H2793" i="19" a="1"/>
  <c r="G945" i="19"/>
  <c r="G411" i="19"/>
  <c r="F538" i="19"/>
  <c r="G3158" i="19"/>
  <c r="H2897" i="19" a="1"/>
  <c r="F2677" i="19"/>
  <c r="G3132" i="19"/>
  <c r="H2975" i="19" a="1"/>
  <c r="F3107" i="19"/>
  <c r="G4868" i="19"/>
  <c r="G604" i="19"/>
  <c r="F3825" i="19"/>
  <c r="G3236" i="19"/>
  <c r="G155" i="19"/>
  <c r="G3737" i="19"/>
  <c r="F4956" i="19"/>
  <c r="F3029" i="19"/>
  <c r="G283" i="19"/>
  <c r="G3389" i="19"/>
  <c r="H25" i="19" a="1"/>
  <c r="F4347" i="19"/>
  <c r="H5129" i="19" a="1"/>
  <c r="H3314" i="19" a="1"/>
  <c r="G3080" i="19"/>
  <c r="F474" i="19"/>
  <c r="H3475" i="19" a="1"/>
  <c r="F2977" i="19"/>
  <c r="H4867" i="19" a="1"/>
  <c r="F675" i="19"/>
  <c r="G475" i="19"/>
  <c r="G4259" i="19"/>
  <c r="H3131" i="19" a="1"/>
  <c r="H2656" i="19" a="1"/>
  <c r="G2115" i="19"/>
  <c r="F3477" i="19"/>
  <c r="G3262" i="19"/>
  <c r="H5216" i="19" a="1"/>
  <c r="F3564" i="19"/>
  <c r="G2025" i="19"/>
  <c r="F3003" i="19"/>
  <c r="F2496" i="19"/>
  <c r="H2767" i="19" a="1"/>
  <c r="H3910" i="19" a="1"/>
  <c r="H2565" i="19" a="1"/>
  <c r="G1935" i="19"/>
  <c r="F2821" i="19"/>
  <c r="F3159" i="19"/>
  <c r="H410" i="19" a="1"/>
  <c r="F218" i="19"/>
  <c r="G1665" i="19"/>
  <c r="F5304" i="19"/>
  <c r="H3388" i="19" a="1"/>
  <c r="F410" i="19"/>
  <c r="F154" i="19"/>
  <c r="H282" i="19" a="1"/>
  <c r="H4345" i="19" a="1"/>
  <c r="F2847" i="19"/>
  <c r="F3237" i="19"/>
  <c r="G3054" i="19"/>
  <c r="H538" i="19" a="1"/>
  <c r="F2873" i="19"/>
  <c r="G347" i="19"/>
  <c r="H4171" i="19" a="1"/>
  <c r="G5305" i="19"/>
  <c r="F3055" i="19"/>
  <c r="F90" i="19"/>
  <c r="H3562" i="19" a="1"/>
  <c r="H3105" i="19" a="1"/>
  <c r="G1575" i="19"/>
  <c r="G2768" i="19"/>
  <c r="H3823" i="19" a="1"/>
  <c r="G1755" i="19"/>
  <c r="H3157" i="19" a="1"/>
  <c r="F4434" i="19"/>
  <c r="H3341" i="19" a="1"/>
  <c r="F4695" i="19"/>
  <c r="G2872" i="19"/>
  <c r="H3183" i="19" a="1"/>
  <c r="G3911" i="19"/>
  <c r="H5304" i="19" a="1"/>
  <c r="H3027" i="19" a="1"/>
  <c r="F3133" i="19"/>
  <c r="F3651" i="19"/>
  <c r="G4433" i="19"/>
  <c r="G1395" i="19"/>
  <c r="H4258" i="19" a="1"/>
  <c r="H3053" i="19" a="1"/>
  <c r="G2566" i="19"/>
  <c r="H603" i="19" a="1"/>
  <c r="F5043" i="19"/>
  <c r="F4608" i="19"/>
  <c r="F5305" i="19"/>
  <c r="G855" i="19"/>
  <c r="H4519" i="19" a="1"/>
  <c r="G1125" i="19"/>
  <c r="F5218" i="19"/>
  <c r="H2949" i="19" a="1"/>
  <c r="F603" i="19"/>
  <c r="H3342" i="19" a="1"/>
  <c r="F3738" i="19"/>
  <c r="G1485" i="19"/>
  <c r="G5042" i="19"/>
  <c r="H474" i="19" a="1"/>
  <c r="F4782" i="19"/>
  <c r="H218" i="19" a="1"/>
  <c r="G4085" i="19"/>
  <c r="H3235" i="19" a="1"/>
  <c r="H4780" i="19" a="1"/>
  <c r="H3736" i="19" a="1"/>
  <c r="G4781" i="19"/>
  <c r="F346" i="19"/>
  <c r="F5217" i="19"/>
  <c r="F2795" i="19"/>
  <c r="G4694" i="19"/>
  <c r="H2871" i="19" a="1"/>
  <c r="H2845" i="19" a="1"/>
  <c r="G1215" i="19"/>
  <c r="H2923" i="19" a="1"/>
  <c r="F5306" i="19"/>
  <c r="G3650" i="19"/>
  <c r="G2385" i="19"/>
  <c r="G2295" i="19"/>
  <c r="G2657" i="19"/>
  <c r="G1035" i="19"/>
  <c r="G3824" i="19"/>
  <c r="G1845" i="19"/>
  <c r="G4520" i="19"/>
  <c r="F4869" i="19"/>
  <c r="H90" i="19" a="1"/>
  <c r="G5217" i="19"/>
  <c r="H4432" i="19" a="1"/>
  <c r="G4346" i="19"/>
  <c r="F4086" i="19"/>
  <c r="G765" i="19"/>
  <c r="H3649" i="19" a="1"/>
  <c r="G26" i="19"/>
  <c r="H4606" i="19" a="1"/>
  <c r="H3997" i="19" a="1"/>
  <c r="G2950" i="19"/>
  <c r="F2899" i="19"/>
  <c r="H3001" i="19" a="1"/>
  <c r="F25" i="19"/>
  <c r="H4693" i="19" a="1"/>
  <c r="F3390" i="19"/>
  <c r="G3184" i="19"/>
  <c r="F3185" i="19"/>
  <c r="F3912" i="19"/>
  <c r="H602" i="19" a="1"/>
  <c r="F3081" i="19"/>
  <c r="H3315" i="19" a="1"/>
  <c r="F2587" i="19"/>
  <c r="G2898" i="19"/>
  <c r="G3002" i="19"/>
  <c r="H3209" i="19" a="1"/>
  <c r="H154" i="19" a="1"/>
  <c r="G539" i="19"/>
  <c r="G2976" i="19"/>
  <c r="H4954" i="19" a="1"/>
  <c r="G91" i="19"/>
  <c r="G3998" i="19"/>
  <c r="G219" i="19"/>
  <c r="G2924" i="19"/>
  <c r="G2794" i="19"/>
  <c r="G3106" i="19"/>
  <c r="H346" i="19" a="1"/>
  <c r="G1305" i="19"/>
  <c r="F4521" i="19"/>
  <c r="G675" i="19"/>
  <c r="F2769" i="19"/>
  <c r="F3263" i="19"/>
  <c r="H2819" i="19" a="1"/>
  <c r="G2820" i="19"/>
  <c r="G4172" i="19"/>
  <c r="H2475" i="19" a="1"/>
  <c r="F5216" i="19"/>
  <c r="G3028" i="19"/>
  <c r="G4607" i="19"/>
  <c r="G2205" i="19"/>
  <c r="F282" i="19"/>
  <c r="G3476" i="19"/>
  <c r="G4955" i="19"/>
  <c r="F2951" i="19"/>
  <c r="H674" i="19" a="1"/>
  <c r="F3211" i="19"/>
  <c r="F4173" i="19"/>
  <c r="F3999" i="19"/>
  <c r="H3079" i="19" a="1"/>
  <c r="F2925" i="19"/>
  <c r="G3210" i="19"/>
  <c r="G3563" i="19"/>
  <c r="F4260" i="19"/>
  <c r="G2846" i="19"/>
  <c r="H603" i="19" l="1"/>
  <c r="H5304" i="19"/>
  <c r="H474" i="19"/>
  <c r="H4171" i="19"/>
  <c r="H2767" i="19"/>
  <c r="H3079" i="19"/>
  <c r="H3183" i="19"/>
  <c r="H538" i="19"/>
  <c r="H25" i="19"/>
  <c r="H3475" i="19"/>
  <c r="H2897" i="19"/>
  <c r="H4954" i="19"/>
  <c r="H2845" i="19"/>
  <c r="H3053" i="19"/>
  <c r="H2475" i="19"/>
  <c r="H154" i="19"/>
  <c r="H2871" i="19"/>
  <c r="H4258" i="19"/>
  <c r="H3341" i="19"/>
  <c r="H4345" i="19"/>
  <c r="H3209" i="19"/>
  <c r="H3997" i="19"/>
  <c r="H3736" i="19"/>
  <c r="H3342" i="19"/>
  <c r="H282" i="19"/>
  <c r="H3157" i="19"/>
  <c r="H3388" i="19"/>
  <c r="H4867" i="19"/>
  <c r="H674" i="19"/>
  <c r="H2819" i="19"/>
  <c r="H3315" i="19"/>
  <c r="H4606" i="19"/>
  <c r="H4780" i="19"/>
  <c r="H2949" i="19"/>
  <c r="H602" i="19"/>
  <c r="H3649" i="19"/>
  <c r="H3235" i="19"/>
  <c r="H3823" i="19"/>
  <c r="H410" i="19"/>
  <c r="H5216" i="19"/>
  <c r="H3314" i="19"/>
  <c r="H2793" i="19"/>
  <c r="H4693" i="19"/>
  <c r="H4432" i="19"/>
  <c r="H3027" i="19"/>
  <c r="H3105" i="19"/>
  <c r="H2565" i="19"/>
  <c r="H2656" i="19"/>
  <c r="H2975" i="19"/>
  <c r="H346" i="19"/>
  <c r="H218" i="19"/>
  <c r="H3562" i="19"/>
  <c r="H3910" i="19"/>
  <c r="H3131" i="19"/>
  <c r="H5129" i="19"/>
  <c r="H4084" i="19"/>
  <c r="H3001" i="19"/>
  <c r="H90" i="19"/>
  <c r="H2923" i="19"/>
  <c r="H4519" i="19"/>
  <c r="C3316" i="19"/>
  <c r="C2297" i="19"/>
  <c r="C677" i="19"/>
  <c r="C767" i="19"/>
  <c r="B156" i="19"/>
  <c r="B92" i="19"/>
  <c r="C349" i="19"/>
  <c r="C3739" i="19"/>
  <c r="C4174" i="19"/>
  <c r="B5045" i="19"/>
  <c r="B3083" i="19"/>
  <c r="C285" i="19"/>
  <c r="B412" i="19"/>
  <c r="C3004" i="19"/>
  <c r="C3160" i="19"/>
  <c r="C3913" i="19"/>
  <c r="C3478" i="19"/>
  <c r="C3391" i="19"/>
  <c r="C1037" i="19"/>
  <c r="C477" i="19"/>
  <c r="B2849" i="19"/>
  <c r="B4436" i="19"/>
  <c r="B4958" i="19"/>
  <c r="B220" i="19"/>
  <c r="B3109" i="19"/>
  <c r="C4435" i="19"/>
  <c r="B5132" i="19"/>
  <c r="B2498" i="19"/>
  <c r="B4349" i="19"/>
  <c r="C3212" i="19"/>
  <c r="C2848" i="19"/>
  <c r="C1397" i="19"/>
  <c r="B3031" i="19"/>
  <c r="C2387" i="19"/>
  <c r="C2978" i="19"/>
  <c r="B2953" i="19"/>
  <c r="C3238" i="19"/>
  <c r="B3653" i="19"/>
  <c r="B3161" i="19"/>
  <c r="C4087" i="19"/>
  <c r="B4523" i="19"/>
  <c r="C2117" i="19"/>
  <c r="C3565" i="19"/>
  <c r="B3239" i="19"/>
  <c r="C3264" i="19"/>
  <c r="B2679" i="19"/>
  <c r="B2979" i="19"/>
  <c r="C947" i="19"/>
  <c r="B476" i="19"/>
  <c r="C5218" i="19"/>
  <c r="B2927" i="19"/>
  <c r="C605" i="19"/>
  <c r="B4175" i="19"/>
  <c r="C3082" i="19"/>
  <c r="C157" i="19"/>
  <c r="C93" i="19"/>
  <c r="B3213" i="19"/>
  <c r="C2027" i="19"/>
  <c r="C4000" i="19"/>
  <c r="C2926" i="19"/>
  <c r="C3030" i="19"/>
  <c r="C4696" i="19"/>
  <c r="C2207" i="19"/>
  <c r="C2477" i="19"/>
  <c r="C221" i="19"/>
  <c r="C3290" i="19"/>
  <c r="C4957" i="19"/>
  <c r="B4871" i="19"/>
  <c r="B2901" i="19"/>
  <c r="B677" i="19"/>
  <c r="C2822" i="19"/>
  <c r="B604" i="19"/>
  <c r="B3265" i="19"/>
  <c r="B3187" i="19"/>
  <c r="C28" i="19"/>
  <c r="B3479" i="19"/>
  <c r="B3392" i="19"/>
  <c r="C4348" i="19"/>
  <c r="C1307" i="19"/>
  <c r="C1127" i="19"/>
  <c r="C3056" i="19"/>
  <c r="B3135" i="19"/>
  <c r="B2771" i="19"/>
  <c r="B2797" i="19"/>
  <c r="B3291" i="19"/>
  <c r="B3914" i="19"/>
  <c r="C4609" i="19"/>
  <c r="C1577" i="19"/>
  <c r="C3826" i="19"/>
  <c r="B4610" i="19"/>
  <c r="C1937" i="19"/>
  <c r="B284" i="19"/>
  <c r="C1847" i="19"/>
  <c r="C413" i="19"/>
  <c r="B4001" i="19"/>
  <c r="C541" i="19"/>
  <c r="C2952" i="19"/>
  <c r="C2770" i="19"/>
  <c r="C2796" i="19"/>
  <c r="B2875" i="19"/>
  <c r="B5219" i="19"/>
  <c r="C2567" i="19"/>
  <c r="B3566" i="19"/>
  <c r="C4522" i="19"/>
  <c r="B540" i="19"/>
  <c r="B3057" i="19"/>
  <c r="C3134" i="19"/>
  <c r="C2874" i="19"/>
  <c r="B2589" i="19"/>
  <c r="C4870" i="19"/>
  <c r="B4784" i="19"/>
  <c r="C1667" i="19"/>
  <c r="B27" i="19"/>
  <c r="C4783" i="19"/>
  <c r="C3108" i="19"/>
  <c r="B3005" i="19"/>
  <c r="B3317" i="19"/>
  <c r="C2900" i="19"/>
  <c r="B3827" i="19"/>
  <c r="B348" i="19"/>
  <c r="B3740" i="19"/>
  <c r="C5044" i="19"/>
  <c r="C1217" i="19"/>
  <c r="B2823" i="19"/>
  <c r="B4088" i="19"/>
  <c r="C5131" i="19"/>
  <c r="C857" i="19"/>
  <c r="B4262" i="19"/>
  <c r="C4261" i="19"/>
  <c r="C3186" i="19"/>
  <c r="B4697" i="19"/>
  <c r="C1757" i="19"/>
  <c r="C3652" i="19"/>
  <c r="C1487" i="19"/>
  <c r="B10" i="2"/>
  <c r="C11" i="2"/>
  <c r="G4086" i="19"/>
  <c r="F4435" i="19"/>
  <c r="G3029" i="19"/>
  <c r="F4522" i="19"/>
  <c r="F347" i="19"/>
  <c r="G2296" i="19"/>
  <c r="G4173" i="19"/>
  <c r="F4870" i="19"/>
  <c r="G4260" i="19"/>
  <c r="G2026" i="19"/>
  <c r="G1396" i="19"/>
  <c r="G3055" i="19"/>
  <c r="F5131" i="19"/>
  <c r="G946" i="19"/>
  <c r="H3563" i="19" a="1"/>
  <c r="G605" i="19"/>
  <c r="H4607" i="19" a="1"/>
  <c r="H219" i="19" a="1"/>
  <c r="H26" i="19" a="1"/>
  <c r="F3913" i="19"/>
  <c r="G2847" i="19"/>
  <c r="F219" i="19"/>
  <c r="H2768" i="19" a="1"/>
  <c r="G476" i="19"/>
  <c r="F2978" i="19"/>
  <c r="F3134" i="19"/>
  <c r="H3236" i="19" a="1"/>
  <c r="G92" i="19"/>
  <c r="F3030" i="19"/>
  <c r="H475" i="19" a="1"/>
  <c r="G1306" i="19"/>
  <c r="G2769" i="19"/>
  <c r="H3028" i="19" a="1"/>
  <c r="F3004" i="19"/>
  <c r="G348" i="19"/>
  <c r="G1576" i="19"/>
  <c r="H3158" i="19" a="1"/>
  <c r="F2952" i="19"/>
  <c r="H4694" i="19" a="1"/>
  <c r="G2899" i="19"/>
  <c r="G2873" i="19"/>
  <c r="H155" i="19" a="1"/>
  <c r="F2926" i="19"/>
  <c r="G2476" i="19"/>
  <c r="H2976" i="19" a="1"/>
  <c r="F4087" i="19"/>
  <c r="F3478" i="19"/>
  <c r="G676" i="19"/>
  <c r="H2950" i="19" a="1"/>
  <c r="G3263" i="19"/>
  <c r="H3998" i="19" a="1"/>
  <c r="G1036" i="19"/>
  <c r="H675" i="19" a="1"/>
  <c r="G2386" i="19"/>
  <c r="G4695" i="19"/>
  <c r="H4433" i="19" a="1"/>
  <c r="G3999" i="19"/>
  <c r="G4956" i="19"/>
  <c r="H283" i="19" a="1"/>
  <c r="F3186" i="19"/>
  <c r="G766" i="19"/>
  <c r="G3390" i="19"/>
  <c r="H4781" i="19" a="1"/>
  <c r="G1936" i="19"/>
  <c r="G3564" i="19"/>
  <c r="H3210" i="19" a="1"/>
  <c r="G5130" i="19"/>
  <c r="F283" i="19"/>
  <c r="G3081" i="19"/>
  <c r="H3262" i="19" a="1"/>
  <c r="G2116" i="19"/>
  <c r="F2588" i="19"/>
  <c r="F3391" i="19"/>
  <c r="H3054" i="19" a="1"/>
  <c r="F475" i="19"/>
  <c r="H3476" i="19" a="1"/>
  <c r="F4783" i="19"/>
  <c r="F676" i="19"/>
  <c r="H3184" i="19" a="1"/>
  <c r="F3212" i="19"/>
  <c r="G3237" i="19"/>
  <c r="H4085" i="19" a="1"/>
  <c r="G3003" i="19"/>
  <c r="H2924" i="19" a="1"/>
  <c r="F2822" i="19"/>
  <c r="H2898" i="19" a="1"/>
  <c r="G3159" i="19"/>
  <c r="H3824" i="19" a="1"/>
  <c r="G3912" i="19"/>
  <c r="F2796" i="19"/>
  <c r="H2794" i="19" a="1"/>
  <c r="G3289" i="19"/>
  <c r="G4869" i="19"/>
  <c r="F26" i="19"/>
  <c r="G2925" i="19"/>
  <c r="F539" i="19"/>
  <c r="G856" i="19"/>
  <c r="G156" i="19"/>
  <c r="F4261" i="19"/>
  <c r="H4868" i="19" a="1"/>
  <c r="F4348" i="19"/>
  <c r="H3737" i="19" a="1"/>
  <c r="F4000" i="19"/>
  <c r="H2657" i="19" a="1"/>
  <c r="G1126" i="19"/>
  <c r="F2900" i="19"/>
  <c r="G4608" i="19"/>
  <c r="G3825" i="19"/>
  <c r="H5217" i="19" a="1"/>
  <c r="F3160" i="19"/>
  <c r="G1216" i="19"/>
  <c r="F91" i="19"/>
  <c r="F3290" i="19"/>
  <c r="F3565" i="19"/>
  <c r="G2821" i="19"/>
  <c r="F4174" i="19"/>
  <c r="G3477" i="19"/>
  <c r="H3389" i="19" a="1"/>
  <c r="G4782" i="19"/>
  <c r="G2206" i="19"/>
  <c r="G3107" i="19"/>
  <c r="F3108" i="19"/>
  <c r="H91" i="19" a="1"/>
  <c r="G3211" i="19"/>
  <c r="G1666" i="19"/>
  <c r="G2795" i="19"/>
  <c r="H2566" i="19" a="1"/>
  <c r="G2951" i="19"/>
  <c r="H3650" i="19" a="1"/>
  <c r="H3002" i="19" a="1"/>
  <c r="H3911" i="19" a="1"/>
  <c r="G284" i="19"/>
  <c r="F3264" i="19"/>
  <c r="H2846" i="19" a="1"/>
  <c r="G412" i="19"/>
  <c r="G540" i="19"/>
  <c r="F4609" i="19"/>
  <c r="G3651" i="19"/>
  <c r="F2874" i="19"/>
  <c r="H4520" i="19" a="1"/>
  <c r="F411" i="19"/>
  <c r="H4346" i="19" a="1"/>
  <c r="G4521" i="19"/>
  <c r="F3739" i="19"/>
  <c r="G4347" i="19"/>
  <c r="G1486" i="19"/>
  <c r="F604" i="19"/>
  <c r="H2872" i="19" a="1"/>
  <c r="F4957" i="19"/>
  <c r="G27" i="19"/>
  <c r="H2820" i="19" a="1"/>
  <c r="G5043" i="19"/>
  <c r="H4955" i="19" a="1"/>
  <c r="H5042" i="19" a="1"/>
  <c r="F3056" i="19"/>
  <c r="G3738" i="19"/>
  <c r="H5305" i="19" a="1"/>
  <c r="F155" i="19"/>
  <c r="F3238" i="19"/>
  <c r="H3106" i="19" a="1"/>
  <c r="G220" i="19"/>
  <c r="F3826" i="19"/>
  <c r="H411" i="19" a="1"/>
  <c r="F4696" i="19"/>
  <c r="G1846" i="19"/>
  <c r="H3132" i="19" a="1"/>
  <c r="G3185" i="19"/>
  <c r="G4434" i="19"/>
  <c r="F3652" i="19"/>
  <c r="H539" i="19" a="1"/>
  <c r="G2977" i="19"/>
  <c r="F2770" i="19"/>
  <c r="G3133" i="19"/>
  <c r="G1756" i="19"/>
  <c r="F2497" i="19"/>
  <c r="F3082" i="19"/>
  <c r="H4259" i="19" a="1"/>
  <c r="H347" i="19" a="1"/>
  <c r="H4172" i="19" a="1"/>
  <c r="F5044" i="19"/>
  <c r="F2848" i="19"/>
  <c r="H3080" i="19" a="1"/>
  <c r="F2678" i="19"/>
  <c r="H2820" i="19" l="1"/>
  <c r="H3262" i="19"/>
  <c r="H3650" i="19"/>
  <c r="H3080" i="19"/>
  <c r="H4172" i="19"/>
  <c r="H539" i="19"/>
  <c r="H2872" i="19"/>
  <c r="H3737" i="19"/>
  <c r="H2794" i="19"/>
  <c r="H3824" i="19"/>
  <c r="H3210" i="19"/>
  <c r="H3158" i="19"/>
  <c r="H2657" i="19"/>
  <c r="H347" i="19"/>
  <c r="H3132" i="19"/>
  <c r="H4346" i="19"/>
  <c r="H4868" i="19"/>
  <c r="H2898" i="19"/>
  <c r="H4781" i="19"/>
  <c r="H2950" i="19"/>
  <c r="H2566" i="19"/>
  <c r="H4259" i="19"/>
  <c r="H2768" i="19"/>
  <c r="H26" i="19"/>
  <c r="H411" i="19"/>
  <c r="H4520" i="19"/>
  <c r="H91" i="19"/>
  <c r="H2924" i="19"/>
  <c r="H5217" i="19"/>
  <c r="H4085" i="19"/>
  <c r="H283" i="19"/>
  <c r="H2976" i="19"/>
  <c r="H3028" i="19"/>
  <c r="H219" i="19"/>
  <c r="H3106" i="19"/>
  <c r="H3184" i="19"/>
  <c r="H4433" i="19"/>
  <c r="H155" i="19"/>
  <c r="H475" i="19"/>
  <c r="H4607" i="19"/>
  <c r="H5305" i="19"/>
  <c r="H2846" i="19"/>
  <c r="H3476" i="19"/>
  <c r="H675" i="19"/>
  <c r="H4694" i="19"/>
  <c r="H3236" i="19"/>
  <c r="H3563" i="19"/>
  <c r="H5042" i="19"/>
  <c r="H3911" i="19"/>
  <c r="H4955" i="19"/>
  <c r="H3002" i="19"/>
  <c r="H3389" i="19"/>
  <c r="H3054" i="19"/>
  <c r="H3998" i="19"/>
  <c r="C2927" i="19"/>
  <c r="C3914" i="19"/>
  <c r="B3318" i="19"/>
  <c r="B4959" i="19"/>
  <c r="C2953" i="19"/>
  <c r="C158" i="19"/>
  <c r="C94" i="19"/>
  <c r="B2954" i="19"/>
  <c r="C2875" i="19"/>
  <c r="B5046" i="19"/>
  <c r="B3110" i="19"/>
  <c r="C2388" i="19"/>
  <c r="C3740" i="19"/>
  <c r="C4349" i="19"/>
  <c r="B3828" i="19"/>
  <c r="B3344" i="19"/>
  <c r="B605" i="19"/>
  <c r="C1668" i="19"/>
  <c r="C1218" i="19"/>
  <c r="C4088" i="19"/>
  <c r="C222" i="19"/>
  <c r="B3006" i="19"/>
  <c r="C3653" i="19"/>
  <c r="B3188" i="19"/>
  <c r="C3005" i="19"/>
  <c r="B5220" i="19"/>
  <c r="C1128" i="19"/>
  <c r="C2823" i="19"/>
  <c r="C4784" i="19"/>
  <c r="C2118" i="19"/>
  <c r="B4263" i="19"/>
  <c r="B28" i="19"/>
  <c r="B2590" i="19"/>
  <c r="B5307" i="19"/>
  <c r="B4350" i="19"/>
  <c r="B2902" i="19"/>
  <c r="C606" i="19"/>
  <c r="B349" i="19"/>
  <c r="B2824" i="19"/>
  <c r="C29" i="19"/>
  <c r="C2849" i="19"/>
  <c r="C5045" i="19"/>
  <c r="C2298" i="19"/>
  <c r="C3109" i="19"/>
  <c r="C2208" i="19"/>
  <c r="C3479" i="19"/>
  <c r="C3392" i="19"/>
  <c r="C3031" i="19"/>
  <c r="B5133" i="19"/>
  <c r="B157" i="19"/>
  <c r="B93" i="19"/>
  <c r="C3343" i="19"/>
  <c r="C2028" i="19"/>
  <c r="C1848" i="19"/>
  <c r="B2850" i="19"/>
  <c r="B413" i="19"/>
  <c r="B3032" i="19"/>
  <c r="C1758" i="19"/>
  <c r="C2901" i="19"/>
  <c r="C4610" i="19"/>
  <c r="B2772" i="19"/>
  <c r="B2798" i="19"/>
  <c r="C1398" i="19"/>
  <c r="B678" i="19"/>
  <c r="C3317" i="19"/>
  <c r="C5306" i="19"/>
  <c r="B2680" i="19"/>
  <c r="B3741" i="19"/>
  <c r="C2478" i="19"/>
  <c r="C3239" i="19"/>
  <c r="C4523" i="19"/>
  <c r="B4524" i="19"/>
  <c r="C3566" i="19"/>
  <c r="B221" i="19"/>
  <c r="B3654" i="19"/>
  <c r="B4089" i="19"/>
  <c r="C4697" i="19"/>
  <c r="B3214" i="19"/>
  <c r="B3136" i="19"/>
  <c r="B477" i="19"/>
  <c r="C4262" i="19"/>
  <c r="B4785" i="19"/>
  <c r="C1308" i="19"/>
  <c r="B3915" i="19"/>
  <c r="C3135" i="19"/>
  <c r="B4872" i="19"/>
  <c r="C3161" i="19"/>
  <c r="C2797" i="19"/>
  <c r="C2771" i="19"/>
  <c r="B3162" i="19"/>
  <c r="C4436" i="19"/>
  <c r="B3292" i="19"/>
  <c r="B541" i="19"/>
  <c r="C3291" i="19"/>
  <c r="B4611" i="19"/>
  <c r="C3265" i="19"/>
  <c r="B4437" i="19"/>
  <c r="B2876" i="19"/>
  <c r="C4001" i="19"/>
  <c r="C858" i="19"/>
  <c r="C948" i="19"/>
  <c r="C478" i="19"/>
  <c r="B4698" i="19"/>
  <c r="B4002" i="19"/>
  <c r="B3393" i="19"/>
  <c r="B3480" i="19"/>
  <c r="B2928" i="19"/>
  <c r="C286" i="19"/>
  <c r="C3057" i="19"/>
  <c r="B3240" i="19"/>
  <c r="C350" i="19"/>
  <c r="C3827" i="19"/>
  <c r="C678" i="19"/>
  <c r="C768" i="19"/>
  <c r="B3058" i="19"/>
  <c r="B3084" i="19"/>
  <c r="C1578" i="19"/>
  <c r="C3213" i="19"/>
  <c r="C5219" i="19"/>
  <c r="C5132" i="19"/>
  <c r="C4871" i="19"/>
  <c r="C4958" i="19"/>
  <c r="C2658" i="19"/>
  <c r="C2979" i="19"/>
  <c r="C3083" i="19"/>
  <c r="B3567" i="19"/>
  <c r="C1038" i="19"/>
  <c r="B3266" i="19"/>
  <c r="C4175" i="19"/>
  <c r="B2980" i="19"/>
  <c r="C1488" i="19"/>
  <c r="B2499" i="19"/>
  <c r="B285" i="19"/>
  <c r="C542" i="19"/>
  <c r="C3187" i="19"/>
  <c r="B4176" i="19"/>
  <c r="C1938" i="19"/>
  <c r="C2568" i="19"/>
  <c r="C414" i="19"/>
  <c r="B11" i="2"/>
  <c r="G677" i="19"/>
  <c r="H412" i="19" a="1"/>
  <c r="G2567" i="19"/>
  <c r="F3291" i="19"/>
  <c r="H4434" i="19" a="1"/>
  <c r="G2848" i="19"/>
  <c r="G2117" i="19"/>
  <c r="F4088" i="19"/>
  <c r="F2679" i="19"/>
  <c r="G2952" i="19"/>
  <c r="G3739" i="19"/>
  <c r="H4782" i="19" a="1"/>
  <c r="H3738" i="19" a="1"/>
  <c r="G4957" i="19"/>
  <c r="H3825" i="19" a="1"/>
  <c r="G285" i="19"/>
  <c r="F4175" i="19"/>
  <c r="G1487" i="19"/>
  <c r="F3392" i="19"/>
  <c r="G3264" i="19"/>
  <c r="H4173" i="19" a="1"/>
  <c r="G1127" i="19"/>
  <c r="G4522" i="19"/>
  <c r="G4870" i="19"/>
  <c r="G3108" i="19"/>
  <c r="H92" i="19" a="1"/>
  <c r="G157" i="19"/>
  <c r="H3390" i="19" a="1"/>
  <c r="F5045" i="19"/>
  <c r="G413" i="19"/>
  <c r="H3289" i="19" a="1"/>
  <c r="G4696" i="19"/>
  <c r="H476" i="19" a="1"/>
  <c r="G4435" i="19"/>
  <c r="F2498" i="19"/>
  <c r="G1847" i="19"/>
  <c r="G541" i="19"/>
  <c r="F2823" i="19"/>
  <c r="F4871" i="19"/>
  <c r="H5043" i="19" a="1"/>
  <c r="G3343" i="19"/>
  <c r="F3479" i="19"/>
  <c r="F2953" i="19"/>
  <c r="G3056" i="19"/>
  <c r="G5218" i="19"/>
  <c r="F4958" i="19"/>
  <c r="G4783" i="19"/>
  <c r="G1757" i="19"/>
  <c r="G2477" i="19"/>
  <c r="H3081" i="19" a="1"/>
  <c r="F3566" i="19"/>
  <c r="G2027" i="19"/>
  <c r="H3211" i="19" a="1"/>
  <c r="G4348" i="19"/>
  <c r="G4261" i="19"/>
  <c r="F677" i="19"/>
  <c r="F412" i="19"/>
  <c r="H3651" i="19" a="1"/>
  <c r="H4695" i="19" a="1"/>
  <c r="H156" i="19" a="1"/>
  <c r="F3109" i="19"/>
  <c r="F92" i="19"/>
  <c r="H3107" i="19" a="1"/>
  <c r="H4260" i="19" a="1"/>
  <c r="G1577" i="19"/>
  <c r="F4436" i="19"/>
  <c r="F27" i="19"/>
  <c r="H3912" i="19" a="1"/>
  <c r="G3238" i="19"/>
  <c r="G4087" i="19"/>
  <c r="H2951" i="19" a="1"/>
  <c r="G2978" i="19"/>
  <c r="H3237" i="19" a="1"/>
  <c r="F4262" i="19"/>
  <c r="F3827" i="19"/>
  <c r="H3185" i="19" a="1"/>
  <c r="F4697" i="19"/>
  <c r="G3004" i="19"/>
  <c r="H2977" i="19" a="1"/>
  <c r="H284" i="19" a="1"/>
  <c r="G3212" i="19"/>
  <c r="G2658" i="19"/>
  <c r="H676" i="19" a="1"/>
  <c r="H348" i="19" a="1"/>
  <c r="G2900" i="19"/>
  <c r="F3653" i="19"/>
  <c r="H3263" i="19" a="1"/>
  <c r="F5132" i="19"/>
  <c r="H604" i="19" a="1"/>
  <c r="H220" i="19" a="1"/>
  <c r="G3186" i="19"/>
  <c r="F3317" i="19"/>
  <c r="G93" i="19"/>
  <c r="G2207" i="19"/>
  <c r="H3055" i="19" a="1"/>
  <c r="H4347" i="19" a="1"/>
  <c r="F2589" i="19"/>
  <c r="G1397" i="19"/>
  <c r="H3029" i="19" a="1"/>
  <c r="F3031" i="19"/>
  <c r="G2822" i="19"/>
  <c r="G3652" i="19"/>
  <c r="H5130" i="19" a="1"/>
  <c r="H2769" i="19" a="1"/>
  <c r="G4000" i="19"/>
  <c r="G1037" i="19"/>
  <c r="H3133" i="19" a="1"/>
  <c r="H540" i="19" a="1"/>
  <c r="F4523" i="19"/>
  <c r="G2874" i="19"/>
  <c r="G2297" i="19"/>
  <c r="H27" i="19" a="1"/>
  <c r="F2979" i="19"/>
  <c r="G1217" i="19"/>
  <c r="G3082" i="19"/>
  <c r="H4608" i="19" a="1"/>
  <c r="G767" i="19"/>
  <c r="F220" i="19"/>
  <c r="H605" i="19" a="1"/>
  <c r="G1307" i="19"/>
  <c r="H2899" i="19" a="1"/>
  <c r="F2797" i="19"/>
  <c r="G2770" i="19"/>
  <c r="H2476" i="19" a="1"/>
  <c r="H3477" i="19" a="1"/>
  <c r="G1937" i="19"/>
  <c r="H2847" i="19" a="1"/>
  <c r="F605" i="19"/>
  <c r="F156" i="19"/>
  <c r="G947" i="19"/>
  <c r="G3913" i="19"/>
  <c r="G2796" i="19"/>
  <c r="F3265" i="19"/>
  <c r="F3914" i="19"/>
  <c r="F3057" i="19"/>
  <c r="F2927" i="19"/>
  <c r="F3005" i="19"/>
  <c r="F3187" i="19"/>
  <c r="G28" i="19"/>
  <c r="G349" i="19"/>
  <c r="F540" i="19"/>
  <c r="G477" i="19"/>
  <c r="H3564" i="19" a="1"/>
  <c r="G2387" i="19"/>
  <c r="G3478" i="19"/>
  <c r="F4784" i="19"/>
  <c r="F3344" i="19"/>
  <c r="F5307" i="19"/>
  <c r="F4610" i="19"/>
  <c r="F4001" i="19"/>
  <c r="G5306" i="19"/>
  <c r="H4521" i="19" a="1"/>
  <c r="F5219" i="19"/>
  <c r="G221" i="19"/>
  <c r="G2926" i="19"/>
  <c r="H3999" i="19" a="1"/>
  <c r="G3030" i="19"/>
  <c r="G4609" i="19"/>
  <c r="F2875" i="19"/>
  <c r="H2925" i="19" a="1"/>
  <c r="F3083" i="19"/>
  <c r="G3316" i="19"/>
  <c r="F476" i="19"/>
  <c r="F3161" i="19"/>
  <c r="H4956" i="19" a="1"/>
  <c r="G3290" i="19"/>
  <c r="H3159" i="19" a="1"/>
  <c r="G606" i="19"/>
  <c r="F3135" i="19"/>
  <c r="G3160" i="19"/>
  <c r="H2873" i="19" a="1"/>
  <c r="G3391" i="19"/>
  <c r="G5044" i="19"/>
  <c r="G3134" i="19"/>
  <c r="F3213" i="19"/>
  <c r="H3003" i="19" a="1"/>
  <c r="F284" i="19"/>
  <c r="H2821" i="19" a="1"/>
  <c r="G1667" i="19"/>
  <c r="G3826" i="19"/>
  <c r="F4349" i="19"/>
  <c r="F2771" i="19"/>
  <c r="H4869" i="19" a="1"/>
  <c r="F3740" i="19"/>
  <c r="F348" i="19"/>
  <c r="G857" i="19"/>
  <c r="H4086" i="19" a="1"/>
  <c r="F2849" i="19"/>
  <c r="G3565" i="19"/>
  <c r="F3239" i="19"/>
  <c r="F2901" i="19"/>
  <c r="H2795" i="19" a="1"/>
  <c r="G4174" i="19"/>
  <c r="G5131" i="19"/>
  <c r="H2873" i="19" l="1"/>
  <c r="H3029" i="19"/>
  <c r="H348" i="19"/>
  <c r="H676" i="19"/>
  <c r="H3564" i="19"/>
  <c r="H4434" i="19"/>
  <c r="H3289" i="19"/>
  <c r="H284" i="19"/>
  <c r="H4695" i="19"/>
  <c r="H2769" i="19"/>
  <c r="H3390" i="19"/>
  <c r="H4086" i="19"/>
  <c r="H3159" i="19"/>
  <c r="H4347" i="19"/>
  <c r="H2847" i="19"/>
  <c r="H2977" i="19"/>
  <c r="H3133" i="19"/>
  <c r="H92" i="19"/>
  <c r="H412" i="19"/>
  <c r="H4956" i="19"/>
  <c r="H3055" i="19"/>
  <c r="H3477" i="19"/>
  <c r="H2476" i="19"/>
  <c r="H3185" i="19"/>
  <c r="H2899" i="19"/>
  <c r="H3237" i="19"/>
  <c r="H3651" i="19"/>
  <c r="H5130" i="19"/>
  <c r="H4173" i="19"/>
  <c r="H4869" i="19"/>
  <c r="H2925" i="19"/>
  <c r="H605" i="19"/>
  <c r="H2951" i="19"/>
  <c r="H3999" i="19"/>
  <c r="H220" i="19"/>
  <c r="H4608" i="19"/>
  <c r="H3912" i="19"/>
  <c r="H2795" i="19"/>
  <c r="H5043" i="19"/>
  <c r="H604" i="19"/>
  <c r="H3825" i="19"/>
  <c r="H2821" i="19"/>
  <c r="H3738" i="19"/>
  <c r="H3003" i="19"/>
  <c r="H4521" i="19"/>
  <c r="H3263" i="19"/>
  <c r="H27" i="19"/>
  <c r="H4260" i="19"/>
  <c r="H4782" i="19"/>
  <c r="H3107" i="19"/>
  <c r="H3211" i="19"/>
  <c r="H540" i="19"/>
  <c r="H156" i="19"/>
  <c r="H3081" i="19"/>
  <c r="H476" i="19"/>
  <c r="C5220" i="19"/>
  <c r="B3163" i="19"/>
  <c r="C4611" i="19"/>
  <c r="C1939" i="19"/>
  <c r="B3085" i="19"/>
  <c r="C415" i="19"/>
  <c r="C3318" i="19"/>
  <c r="B4960" i="19"/>
  <c r="B4873" i="19"/>
  <c r="B2825" i="19"/>
  <c r="C1849" i="19"/>
  <c r="C2299" i="19"/>
  <c r="C4872" i="19"/>
  <c r="C3032" i="19"/>
  <c r="C287" i="19"/>
  <c r="C3828" i="19"/>
  <c r="C2902" i="19"/>
  <c r="B5047" i="19"/>
  <c r="B4699" i="19"/>
  <c r="B3568" i="19"/>
  <c r="B2903" i="19"/>
  <c r="B3189" i="19"/>
  <c r="B3241" i="19"/>
  <c r="C4350" i="19"/>
  <c r="C3136" i="19"/>
  <c r="C30" i="19"/>
  <c r="B2929" i="19"/>
  <c r="B29" i="19"/>
  <c r="C2850" i="19"/>
  <c r="B3215" i="19"/>
  <c r="C4176" i="19"/>
  <c r="C2479" i="19"/>
  <c r="B2981" i="19"/>
  <c r="B2500" i="19"/>
  <c r="B2955" i="19"/>
  <c r="B2681" i="19"/>
  <c r="C2876" i="19"/>
  <c r="B2591" i="19"/>
  <c r="C2954" i="19"/>
  <c r="C479" i="19"/>
  <c r="C3214" i="19"/>
  <c r="C1129" i="19"/>
  <c r="C5307" i="19"/>
  <c r="B286" i="19"/>
  <c r="B3267" i="19"/>
  <c r="C3162" i="19"/>
  <c r="C2659" i="19"/>
  <c r="B3655" i="19"/>
  <c r="C5046" i="19"/>
  <c r="C679" i="19"/>
  <c r="C769" i="19"/>
  <c r="C1039" i="19"/>
  <c r="B606" i="19"/>
  <c r="C4785" i="19"/>
  <c r="C2569" i="19"/>
  <c r="C3344" i="19"/>
  <c r="C3058" i="19"/>
  <c r="B4351" i="19"/>
  <c r="B3345" i="19"/>
  <c r="B4786" i="19"/>
  <c r="B222" i="19"/>
  <c r="C2119" i="19"/>
  <c r="C3240" i="19"/>
  <c r="C859" i="19"/>
  <c r="C2772" i="19"/>
  <c r="C2798" i="19"/>
  <c r="C3654" i="19"/>
  <c r="B2773" i="19"/>
  <c r="B2799" i="19"/>
  <c r="C607" i="19"/>
  <c r="B3007" i="19"/>
  <c r="C3084" i="19"/>
  <c r="B3481" i="19"/>
  <c r="B3394" i="19"/>
  <c r="B4525" i="19"/>
  <c r="C2029" i="19"/>
  <c r="B3319" i="19"/>
  <c r="C2824" i="19"/>
  <c r="B4003" i="19"/>
  <c r="B4177" i="19"/>
  <c r="B4612" i="19"/>
  <c r="B3829" i="19"/>
  <c r="B679" i="19"/>
  <c r="C4698" i="19"/>
  <c r="B478" i="19"/>
  <c r="C3480" i="19"/>
  <c r="C3393" i="19"/>
  <c r="C2389" i="19"/>
  <c r="B2851" i="19"/>
  <c r="B4438" i="19"/>
  <c r="C1219" i="19"/>
  <c r="C3741" i="19"/>
  <c r="C1309" i="19"/>
  <c r="B3916" i="19"/>
  <c r="B3137" i="19"/>
  <c r="C159" i="19"/>
  <c r="C95" i="19"/>
  <c r="C4089" i="19"/>
  <c r="C3266" i="19"/>
  <c r="B350" i="19"/>
  <c r="C4959" i="19"/>
  <c r="B542" i="19"/>
  <c r="C223" i="19"/>
  <c r="C4002" i="19"/>
  <c r="C3006" i="19"/>
  <c r="B3742" i="19"/>
  <c r="C1579" i="19"/>
  <c r="C543" i="19"/>
  <c r="B3059" i="19"/>
  <c r="B5221" i="19"/>
  <c r="C4263" i="19"/>
  <c r="C3110" i="19"/>
  <c r="C1669" i="19"/>
  <c r="B4090" i="19"/>
  <c r="C949" i="19"/>
  <c r="C3292" i="19"/>
  <c r="C3567" i="19"/>
  <c r="B4264" i="19"/>
  <c r="B3293" i="19"/>
  <c r="B3111" i="19"/>
  <c r="C3915" i="19"/>
  <c r="C351" i="19"/>
  <c r="C4524" i="19"/>
  <c r="C3188" i="19"/>
  <c r="C1399" i="19"/>
  <c r="C1489" i="19"/>
  <c r="C2928" i="19"/>
  <c r="B2877" i="19"/>
  <c r="B158" i="19"/>
  <c r="B94" i="19"/>
  <c r="C5133" i="19"/>
  <c r="B414" i="19"/>
  <c r="C2209" i="19"/>
  <c r="B5308" i="19"/>
  <c r="B3033" i="19"/>
  <c r="C1759" i="19"/>
  <c r="C4437" i="19"/>
  <c r="B5134" i="19"/>
  <c r="C2980" i="19"/>
  <c r="B12" i="2"/>
  <c r="C13" i="2"/>
  <c r="H677" i="19" a="1"/>
  <c r="G678" i="19"/>
  <c r="G4871" i="19"/>
  <c r="H2770" i="19" a="1"/>
  <c r="F2798" i="19"/>
  <c r="G2478" i="19"/>
  <c r="G3827" i="19"/>
  <c r="G3239" i="19"/>
  <c r="G3031" i="19"/>
  <c r="H4609" i="19" a="1"/>
  <c r="F3345" i="19"/>
  <c r="F4176" i="19"/>
  <c r="G2901" i="19"/>
  <c r="G858" i="19"/>
  <c r="G3291" i="19"/>
  <c r="G3344" i="19"/>
  <c r="G286" i="19"/>
  <c r="G2953" i="19"/>
  <c r="G4436" i="19"/>
  <c r="F3058" i="19"/>
  <c r="F3110" i="19"/>
  <c r="G5132" i="19"/>
  <c r="F2980" i="19"/>
  <c r="F2954" i="19"/>
  <c r="G2797" i="19"/>
  <c r="G2771" i="19"/>
  <c r="H4696" i="19" a="1"/>
  <c r="G1218" i="19"/>
  <c r="H221" i="19" a="1"/>
  <c r="G3914" i="19"/>
  <c r="F2499" i="19"/>
  <c r="G4088" i="19"/>
  <c r="H3238" i="19" a="1"/>
  <c r="G542" i="19"/>
  <c r="H3082" i="19" a="1"/>
  <c r="G4697" i="19"/>
  <c r="G3479" i="19"/>
  <c r="H477" i="19" a="1"/>
  <c r="F4959" i="19"/>
  <c r="F3318" i="19"/>
  <c r="F93" i="19"/>
  <c r="G4175" i="19"/>
  <c r="F3393" i="19"/>
  <c r="H5306" i="19" a="1"/>
  <c r="G3213" i="19"/>
  <c r="G1398" i="19"/>
  <c r="H2658" i="19" a="1"/>
  <c r="H2822" i="19" a="1"/>
  <c r="G1758" i="19"/>
  <c r="F3292" i="19"/>
  <c r="G5045" i="19"/>
  <c r="H3316" i="19" a="1"/>
  <c r="H5131" i="19" a="1"/>
  <c r="F2876" i="19"/>
  <c r="G3083" i="19"/>
  <c r="F4785" i="19"/>
  <c r="F3915" i="19"/>
  <c r="G4958" i="19"/>
  <c r="F3266" i="19"/>
  <c r="H3739" i="19" a="1"/>
  <c r="F3214" i="19"/>
  <c r="H3186" i="19" a="1"/>
  <c r="H413" i="19" a="1"/>
  <c r="H2900" i="19" a="1"/>
  <c r="F3654" i="19"/>
  <c r="F2680" i="19"/>
  <c r="F2850" i="19"/>
  <c r="H4261" i="19" a="1"/>
  <c r="G2028" i="19"/>
  <c r="G1308" i="19"/>
  <c r="H3030" i="19" a="1"/>
  <c r="F3162" i="19"/>
  <c r="G3566" i="19"/>
  <c r="F5308" i="19"/>
  <c r="F3006" i="19"/>
  <c r="G158" i="19"/>
  <c r="H2874" i="19" a="1"/>
  <c r="F2772" i="19"/>
  <c r="H2848" i="19" a="1"/>
  <c r="H2567" i="19" a="1"/>
  <c r="H3478" i="19" a="1"/>
  <c r="G222" i="19"/>
  <c r="F4524" i="19"/>
  <c r="H4522" i="19" a="1"/>
  <c r="H3056" i="19" a="1"/>
  <c r="H4870" i="19" a="1"/>
  <c r="G2849" i="19"/>
  <c r="F349" i="19"/>
  <c r="G2875" i="19"/>
  <c r="F285" i="19"/>
  <c r="F3188" i="19"/>
  <c r="H2952" i="19" a="1"/>
  <c r="F3480" i="19"/>
  <c r="H4783" i="19" a="1"/>
  <c r="G2298" i="19"/>
  <c r="G2979" i="19"/>
  <c r="F3567" i="19"/>
  <c r="G2388" i="19"/>
  <c r="G3265" i="19"/>
  <c r="H541" i="19" a="1"/>
  <c r="G1938" i="19"/>
  <c r="G2118" i="19"/>
  <c r="H4000" i="19" a="1"/>
  <c r="G29" i="19"/>
  <c r="F4089" i="19"/>
  <c r="H4087" i="19" a="1"/>
  <c r="H2477" i="19" a="1"/>
  <c r="H3160" i="19" a="1"/>
  <c r="F4611" i="19"/>
  <c r="G3057" i="19"/>
  <c r="H285" i="19" a="1"/>
  <c r="G1848" i="19"/>
  <c r="H2978" i="19" a="1"/>
  <c r="F2902" i="19"/>
  <c r="F413" i="19"/>
  <c r="H3343" i="19" a="1"/>
  <c r="G2208" i="19"/>
  <c r="H3264" i="19" a="1"/>
  <c r="F541" i="19"/>
  <c r="G1668" i="19"/>
  <c r="G3109" i="19"/>
  <c r="G478" i="19"/>
  <c r="F4437" i="19"/>
  <c r="H3652" i="19" a="1"/>
  <c r="H3826" i="19" a="1"/>
  <c r="F2928" i="19"/>
  <c r="F157" i="19"/>
  <c r="H349" i="19" a="1"/>
  <c r="H28" i="19" a="1"/>
  <c r="G2927" i="19"/>
  <c r="H157" i="19" a="1"/>
  <c r="H3290" i="19" a="1"/>
  <c r="G3005" i="19"/>
  <c r="G3653" i="19"/>
  <c r="H5218" i="19" a="1"/>
  <c r="F3136" i="19"/>
  <c r="G1038" i="19"/>
  <c r="F3032" i="19"/>
  <c r="G768" i="19"/>
  <c r="G3740" i="19"/>
  <c r="H4174" i="19" a="1"/>
  <c r="G5307" i="19"/>
  <c r="F5220" i="19"/>
  <c r="F4698" i="19"/>
  <c r="G414" i="19"/>
  <c r="H2796" i="19" a="1"/>
  <c r="G5219" i="19"/>
  <c r="F5133" i="19"/>
  <c r="G3317" i="19"/>
  <c r="F606" i="19"/>
  <c r="H4957" i="19" a="1"/>
  <c r="F678" i="19"/>
  <c r="H4348" i="19" a="1"/>
  <c r="F3240" i="19"/>
  <c r="G1488" i="19"/>
  <c r="G3161" i="19"/>
  <c r="G4610" i="19"/>
  <c r="F2824" i="19"/>
  <c r="F4872" i="19"/>
  <c r="G4262" i="19"/>
  <c r="F3084" i="19"/>
  <c r="H3391" i="19" a="1"/>
  <c r="G948" i="19"/>
  <c r="F28" i="19"/>
  <c r="H2926" i="19" a="1"/>
  <c r="H3565" i="19" a="1"/>
  <c r="F2590" i="19"/>
  <c r="G94" i="19"/>
  <c r="H3108" i="19" a="1"/>
  <c r="G350" i="19"/>
  <c r="G3135" i="19"/>
  <c r="G1578" i="19"/>
  <c r="G3392" i="19"/>
  <c r="F221" i="19"/>
  <c r="H93" i="19" a="1"/>
  <c r="G2659" i="19"/>
  <c r="F5046" i="19"/>
  <c r="F3828" i="19"/>
  <c r="G607" i="19"/>
  <c r="G4523" i="19"/>
  <c r="G2568" i="19"/>
  <c r="F4002" i="19"/>
  <c r="F4350" i="19"/>
  <c r="F3741" i="19"/>
  <c r="H3913" i="19" a="1"/>
  <c r="G1128" i="19"/>
  <c r="H4435" i="19" a="1"/>
  <c r="F4263" i="19"/>
  <c r="G4784" i="19"/>
  <c r="G4349" i="19"/>
  <c r="H3134" i="19" a="1"/>
  <c r="H3004" i="19" a="1"/>
  <c r="G4001" i="19"/>
  <c r="G2823" i="19"/>
  <c r="H3212" i="19" a="1"/>
  <c r="H5044" i="19" a="1"/>
  <c r="F477" i="19"/>
  <c r="G3187" i="19"/>
  <c r="H4435" i="19" l="1"/>
  <c r="H4348" i="19"/>
  <c r="H157" i="19"/>
  <c r="H413" i="19"/>
  <c r="H3913" i="19"/>
  <c r="H4957" i="19"/>
  <c r="H2926" i="19"/>
  <c r="H4783" i="19"/>
  <c r="H3264" i="19"/>
  <c r="H4870" i="19"/>
  <c r="H5131" i="19"/>
  <c r="H3056" i="19"/>
  <c r="H3316" i="19"/>
  <c r="H221" i="19"/>
  <c r="H3343" i="19"/>
  <c r="H4522" i="19"/>
  <c r="H2796" i="19"/>
  <c r="H3238" i="19"/>
  <c r="H3186" i="19"/>
  <c r="H2978" i="19"/>
  <c r="H3478" i="19"/>
  <c r="H2822" i="19"/>
  <c r="H2567" i="19"/>
  <c r="H2658" i="19"/>
  <c r="H285" i="19"/>
  <c r="H2848" i="19"/>
  <c r="H2874" i="19"/>
  <c r="H5306" i="19"/>
  <c r="H4609" i="19"/>
  <c r="H93" i="19"/>
  <c r="H4174" i="19"/>
  <c r="H28" i="19"/>
  <c r="H3004" i="19"/>
  <c r="H3160" i="19"/>
  <c r="H5044" i="19"/>
  <c r="H3826" i="19"/>
  <c r="H2477" i="19"/>
  <c r="H2952" i="19"/>
  <c r="H4087" i="19"/>
  <c r="H2900" i="19"/>
  <c r="H3134" i="19"/>
  <c r="H4000" i="19"/>
  <c r="H3030" i="19"/>
  <c r="H477" i="19"/>
  <c r="H2770" i="19"/>
  <c r="H3108" i="19"/>
  <c r="H5218" i="19"/>
  <c r="H349" i="19"/>
  <c r="H3652" i="19"/>
  <c r="H3391" i="19"/>
  <c r="H3739" i="19"/>
  <c r="H541" i="19"/>
  <c r="H4261" i="19"/>
  <c r="H3082" i="19"/>
  <c r="H677" i="19"/>
  <c r="H3565" i="19"/>
  <c r="H3290" i="19"/>
  <c r="H3212" i="19"/>
  <c r="H4696" i="19"/>
  <c r="C2300" i="19"/>
  <c r="C3137" i="19"/>
  <c r="C224" i="19"/>
  <c r="C2480" i="19"/>
  <c r="C2210" i="19"/>
  <c r="C1850" i="19"/>
  <c r="C2955" i="19"/>
  <c r="B3164" i="19"/>
  <c r="C1310" i="19"/>
  <c r="C3568" i="19"/>
  <c r="B287" i="19"/>
  <c r="C4525" i="19"/>
  <c r="C3829" i="19"/>
  <c r="B680" i="19"/>
  <c r="C4873" i="19"/>
  <c r="C2903" i="19"/>
  <c r="B2930" i="19"/>
  <c r="B3112" i="19"/>
  <c r="B2904" i="19"/>
  <c r="C3215" i="19"/>
  <c r="B3138" i="19"/>
  <c r="C3319" i="19"/>
  <c r="C608" i="19"/>
  <c r="C4090" i="19"/>
  <c r="B415" i="19"/>
  <c r="C3394" i="19"/>
  <c r="C3481" i="19"/>
  <c r="B4091" i="19"/>
  <c r="B4613" i="19"/>
  <c r="C2825" i="19"/>
  <c r="C3085" i="19"/>
  <c r="C5134" i="19"/>
  <c r="B3294" i="19"/>
  <c r="C3241" i="19"/>
  <c r="B3008" i="19"/>
  <c r="C2877" i="19"/>
  <c r="C3163" i="19"/>
  <c r="C2929" i="19"/>
  <c r="C4960" i="19"/>
  <c r="B4961" i="19"/>
  <c r="C5308" i="19"/>
  <c r="C4351" i="19"/>
  <c r="B3743" i="19"/>
  <c r="B5048" i="19"/>
  <c r="C5221" i="19"/>
  <c r="C4612" i="19"/>
  <c r="C1040" i="19"/>
  <c r="C288" i="19"/>
  <c r="C2851" i="19"/>
  <c r="C2570" i="19"/>
  <c r="C4438" i="19"/>
  <c r="B3656" i="19"/>
  <c r="C2390" i="19"/>
  <c r="C2030" i="19"/>
  <c r="B3830" i="19"/>
  <c r="B4004" i="19"/>
  <c r="B4526" i="19"/>
  <c r="B3569" i="19"/>
  <c r="B2800" i="19"/>
  <c r="C950" i="19"/>
  <c r="B4874" i="19"/>
  <c r="C1130" i="19"/>
  <c r="C4264" i="19"/>
  <c r="B3268" i="19"/>
  <c r="B4787" i="19"/>
  <c r="C3293" i="19"/>
  <c r="C2773" i="19"/>
  <c r="C2799" i="19"/>
  <c r="B3320" i="19"/>
  <c r="C1670" i="19"/>
  <c r="B3917" i="19"/>
  <c r="B2826" i="19"/>
  <c r="C544" i="19"/>
  <c r="B30" i="19"/>
  <c r="C3007" i="19"/>
  <c r="B3060" i="19"/>
  <c r="B159" i="19"/>
  <c r="B95" i="19"/>
  <c r="C1580" i="19"/>
  <c r="C416" i="19"/>
  <c r="B4352" i="19"/>
  <c r="B4178" i="19"/>
  <c r="B5309" i="19"/>
  <c r="B607" i="19"/>
  <c r="C4177" i="19"/>
  <c r="B2878" i="19"/>
  <c r="B543" i="19"/>
  <c r="B4700" i="19"/>
  <c r="B3346" i="19"/>
  <c r="C2660" i="19"/>
  <c r="C860" i="19"/>
  <c r="C2981" i="19"/>
  <c r="B2982" i="19"/>
  <c r="B2956" i="19"/>
  <c r="C352" i="19"/>
  <c r="C1940" i="19"/>
  <c r="C3345" i="19"/>
  <c r="C4699" i="19"/>
  <c r="B479" i="19"/>
  <c r="B2682" i="19"/>
  <c r="B3482" i="19"/>
  <c r="B3395" i="19"/>
  <c r="B351" i="19"/>
  <c r="C3916" i="19"/>
  <c r="B5222" i="19"/>
  <c r="C1490" i="19"/>
  <c r="C3655" i="19"/>
  <c r="C5047" i="19"/>
  <c r="C160" i="19"/>
  <c r="C96" i="19"/>
  <c r="C1400" i="19"/>
  <c r="C4786" i="19"/>
  <c r="C2120" i="19"/>
  <c r="C3111" i="19"/>
  <c r="C3267" i="19"/>
  <c r="C770" i="19"/>
  <c r="C680" i="19"/>
  <c r="B2592" i="19"/>
  <c r="C3059" i="19"/>
  <c r="B223" i="19"/>
  <c r="C4003" i="19"/>
  <c r="C1760" i="19"/>
  <c r="B3086" i="19"/>
  <c r="C3033" i="19"/>
  <c r="B4265" i="19"/>
  <c r="B3034" i="19"/>
  <c r="C3742" i="19"/>
  <c r="B4439" i="19"/>
  <c r="C3189" i="19"/>
  <c r="C1220" i="19"/>
  <c r="B2501" i="19"/>
  <c r="B3242" i="19"/>
  <c r="C31" i="19"/>
  <c r="B3216" i="19"/>
  <c r="B5135" i="19"/>
  <c r="B2852" i="19"/>
  <c r="C480" i="19"/>
  <c r="B3190" i="19"/>
  <c r="C14" i="2"/>
  <c r="B13" i="2"/>
  <c r="G1129" i="19"/>
  <c r="F158" i="19"/>
  <c r="H4175" i="19" a="1"/>
  <c r="H3187" i="19" a="1"/>
  <c r="F350" i="19"/>
  <c r="F4438" i="19"/>
  <c r="G4698" i="19"/>
  <c r="G2119" i="19"/>
  <c r="F29" i="19"/>
  <c r="H3914" i="19" a="1"/>
  <c r="G1759" i="19"/>
  <c r="G1039" i="19"/>
  <c r="H3740" i="19" a="1"/>
  <c r="G3393" i="19"/>
  <c r="H2568" i="19" a="1"/>
  <c r="G3058" i="19"/>
  <c r="G351" i="19"/>
  <c r="G30" i="19"/>
  <c r="G95" i="19"/>
  <c r="G3318" i="19"/>
  <c r="H4436" i="19" a="1"/>
  <c r="G608" i="19"/>
  <c r="F4612" i="19"/>
  <c r="H3827" i="19" a="1"/>
  <c r="F3346" i="19"/>
  <c r="F94" i="19"/>
  <c r="H4001" i="19" a="1"/>
  <c r="G1489" i="19"/>
  <c r="G3828" i="19"/>
  <c r="G2850" i="19"/>
  <c r="H29" i="19" a="1"/>
  <c r="G3240" i="19"/>
  <c r="F286" i="19"/>
  <c r="F3059" i="19"/>
  <c r="F2929" i="19"/>
  <c r="H2875" i="19" a="1"/>
  <c r="G159" i="19"/>
  <c r="G4959" i="19"/>
  <c r="H94" i="19" a="1"/>
  <c r="F3319" i="19"/>
  <c r="F478" i="19"/>
  <c r="F3829" i="19"/>
  <c r="G3006" i="19"/>
  <c r="H607" i="19" a="1"/>
  <c r="H5132" i="19" a="1"/>
  <c r="F5221" i="19"/>
  <c r="F3215" i="19"/>
  <c r="F3137" i="19"/>
  <c r="F414" i="19"/>
  <c r="G2876" i="19"/>
  <c r="H5045" i="19" a="1"/>
  <c r="F4525" i="19"/>
  <c r="F4786" i="19"/>
  <c r="H3265" i="19" a="1"/>
  <c r="G3741" i="19"/>
  <c r="F4090" i="19"/>
  <c r="H3109" i="19" a="1"/>
  <c r="F679" i="19"/>
  <c r="G287" i="19"/>
  <c r="H3135" i="19" a="1"/>
  <c r="F2981" i="19"/>
  <c r="H3057" i="19" a="1"/>
  <c r="F3655" i="19"/>
  <c r="F542" i="19"/>
  <c r="H2659" i="19" a="1"/>
  <c r="F3007" i="19"/>
  <c r="G2660" i="19"/>
  <c r="H5219" i="19" a="1"/>
  <c r="F4003" i="19"/>
  <c r="G2954" i="19"/>
  <c r="G5046" i="19"/>
  <c r="G3084" i="19"/>
  <c r="H286" i="19" a="1"/>
  <c r="G3214" i="19"/>
  <c r="H4697" i="19" a="1"/>
  <c r="G4350" i="19"/>
  <c r="F4351" i="19"/>
  <c r="G223" i="19"/>
  <c r="G479" i="19"/>
  <c r="F2955" i="19"/>
  <c r="H2979" i="19" a="1"/>
  <c r="G2902" i="19"/>
  <c r="G4263" i="19"/>
  <c r="H4958" i="19" a="1"/>
  <c r="G2389" i="19"/>
  <c r="F3916" i="19"/>
  <c r="G3654" i="19"/>
  <c r="H4610" i="19" a="1"/>
  <c r="G4611" i="19"/>
  <c r="H2953" i="19" a="1"/>
  <c r="G3915" i="19"/>
  <c r="F3241" i="19"/>
  <c r="G3188" i="19"/>
  <c r="F2825" i="19"/>
  <c r="G4089" i="19"/>
  <c r="H4088" i="19" a="1"/>
  <c r="F3267" i="19"/>
  <c r="F4699" i="19"/>
  <c r="H2823" i="19" a="1"/>
  <c r="F2903" i="19"/>
  <c r="F2851" i="19"/>
  <c r="H3083" i="19" a="1"/>
  <c r="G2798" i="19"/>
  <c r="G415" i="19"/>
  <c r="H3479" i="19" a="1"/>
  <c r="G4872" i="19"/>
  <c r="H4871" i="19" a="1"/>
  <c r="G949" i="19"/>
  <c r="F2681" i="19"/>
  <c r="H3653" i="19" a="1"/>
  <c r="F3163" i="19"/>
  <c r="F5047" i="19"/>
  <c r="H3213" i="19" a="1"/>
  <c r="F4873" i="19"/>
  <c r="G1849" i="19"/>
  <c r="F4960" i="19"/>
  <c r="G3032" i="19"/>
  <c r="G3136" i="19"/>
  <c r="H158" i="19" a="1"/>
  <c r="G3480" i="19"/>
  <c r="G859" i="19"/>
  <c r="F5134" i="19"/>
  <c r="G5308" i="19"/>
  <c r="H4349" i="19" a="1"/>
  <c r="F3394" i="19"/>
  <c r="H3239" i="19" a="1"/>
  <c r="F3111" i="19"/>
  <c r="G2569" i="19"/>
  <c r="H2771" i="19" a="1"/>
  <c r="H678" i="19" a="1"/>
  <c r="H5307" i="19" a="1"/>
  <c r="G2029" i="19"/>
  <c r="H478" i="19" a="1"/>
  <c r="G5220" i="19"/>
  <c r="H3291" i="19" a="1"/>
  <c r="H4523" i="19" a="1"/>
  <c r="G3110" i="19"/>
  <c r="F3742" i="19"/>
  <c r="F3568" i="19"/>
  <c r="F5309" i="19"/>
  <c r="F2591" i="19"/>
  <c r="H4262" i="19" a="1"/>
  <c r="G5133" i="19"/>
  <c r="F3481" i="19"/>
  <c r="G4524" i="19"/>
  <c r="F222" i="19"/>
  <c r="F2773" i="19"/>
  <c r="H3005" i="19" a="1"/>
  <c r="G1399" i="19"/>
  <c r="H222" i="19" a="1"/>
  <c r="G679" i="19"/>
  <c r="G2209" i="19"/>
  <c r="G2824" i="19"/>
  <c r="H606" i="19" a="1"/>
  <c r="H3392" i="19" a="1"/>
  <c r="G3266" i="19"/>
  <c r="G1309" i="19"/>
  <c r="H3031" i="19" a="1"/>
  <c r="G2479" i="19"/>
  <c r="H3344" i="19" a="1"/>
  <c r="F3085" i="19"/>
  <c r="H542" i="19" a="1"/>
  <c r="F2877" i="19"/>
  <c r="G2772" i="19"/>
  <c r="F4177" i="19"/>
  <c r="F3033" i="19"/>
  <c r="F3293" i="19"/>
  <c r="H4784" i="19" a="1"/>
  <c r="G2928" i="19"/>
  <c r="F2799" i="19"/>
  <c r="H2797" i="19" a="1"/>
  <c r="F3189" i="19"/>
  <c r="G4176" i="19"/>
  <c r="H350" i="19" a="1"/>
  <c r="F2500" i="19"/>
  <c r="H2901" i="19" a="1"/>
  <c r="H3161" i="19" a="1"/>
  <c r="G1219" i="19"/>
  <c r="G2299" i="19"/>
  <c r="G3567" i="19"/>
  <c r="H3566" i="19" a="1"/>
  <c r="G1579" i="19"/>
  <c r="G769" i="19"/>
  <c r="H2478" i="19" a="1"/>
  <c r="G1939" i="19"/>
  <c r="H414" i="19" a="1"/>
  <c r="G3292" i="19"/>
  <c r="H3317" i="19" a="1"/>
  <c r="G543" i="19"/>
  <c r="G2980" i="19"/>
  <c r="G3162" i="19"/>
  <c r="G3345" i="19"/>
  <c r="F4264" i="19"/>
  <c r="H2849" i="19" a="1"/>
  <c r="G4785" i="19"/>
  <c r="F607" i="19"/>
  <c r="H2927" i="19" a="1"/>
  <c r="G4437" i="19"/>
  <c r="G4002" i="19"/>
  <c r="G1669" i="19"/>
  <c r="H3827" i="19" l="1"/>
  <c r="H2927" i="19"/>
  <c r="H2797" i="19"/>
  <c r="H3005" i="19"/>
  <c r="H94" i="19"/>
  <c r="H29" i="19"/>
  <c r="H3213" i="19"/>
  <c r="H5219" i="19"/>
  <c r="H4436" i="19"/>
  <c r="H2849" i="19"/>
  <c r="H4784" i="19"/>
  <c r="H5307" i="19"/>
  <c r="H3653" i="19"/>
  <c r="H2659" i="19"/>
  <c r="H678" i="19"/>
  <c r="H4871" i="19"/>
  <c r="H3057" i="19"/>
  <c r="H2568" i="19"/>
  <c r="H3317" i="19"/>
  <c r="H542" i="19"/>
  <c r="H5132" i="19"/>
  <c r="H4958" i="19"/>
  <c r="H4697" i="19"/>
  <c r="H3479" i="19"/>
  <c r="H3135" i="19"/>
  <c r="H3740" i="19"/>
  <c r="H414" i="19"/>
  <c r="H3344" i="19"/>
  <c r="H2953" i="19"/>
  <c r="H2875" i="19"/>
  <c r="H2771" i="19"/>
  <c r="H2478" i="19"/>
  <c r="H3031" i="19"/>
  <c r="H607" i="19"/>
  <c r="H4523" i="19"/>
  <c r="H4001" i="19"/>
  <c r="H3083" i="19"/>
  <c r="H3109" i="19"/>
  <c r="H3914" i="19"/>
  <c r="H3566" i="19"/>
  <c r="H3392" i="19"/>
  <c r="H158" i="19"/>
  <c r="H3291" i="19"/>
  <c r="H286" i="19"/>
  <c r="H2823" i="19"/>
  <c r="H3265" i="19"/>
  <c r="H606" i="19"/>
  <c r="H4610" i="19"/>
  <c r="H2979" i="19"/>
  <c r="H3239" i="19"/>
  <c r="H4088" i="19"/>
  <c r="H5045" i="19"/>
  <c r="H3187" i="19"/>
  <c r="H3161" i="19"/>
  <c r="H4175" i="19"/>
  <c r="H2901" i="19"/>
  <c r="H222" i="19"/>
  <c r="H4262" i="19"/>
  <c r="H478" i="19"/>
  <c r="H4349" i="19"/>
  <c r="H350" i="19"/>
  <c r="B4353" i="19"/>
  <c r="C3060" i="19"/>
  <c r="B3657" i="19"/>
  <c r="C3743" i="19"/>
  <c r="C3294" i="19"/>
  <c r="C4787" i="19"/>
  <c r="B5223" i="19"/>
  <c r="C1581" i="19"/>
  <c r="B3483" i="19"/>
  <c r="B3396" i="19"/>
  <c r="C609" i="19"/>
  <c r="B4875" i="19"/>
  <c r="B4614" i="19"/>
  <c r="C5309" i="19"/>
  <c r="C3190" i="19"/>
  <c r="B3321" i="19"/>
  <c r="B4701" i="19"/>
  <c r="C1851" i="19"/>
  <c r="B2593" i="19"/>
  <c r="B3570" i="19"/>
  <c r="B4440" i="19"/>
  <c r="B3347" i="19"/>
  <c r="B3295" i="19"/>
  <c r="B4092" i="19"/>
  <c r="C4178" i="19"/>
  <c r="C2930" i="19"/>
  <c r="C4613" i="19"/>
  <c r="B3191" i="19"/>
  <c r="C2571" i="19"/>
  <c r="B3217" i="19"/>
  <c r="B3243" i="19"/>
  <c r="C1311" i="19"/>
  <c r="B3061" i="19"/>
  <c r="C225" i="19"/>
  <c r="B5310" i="19"/>
  <c r="B2683" i="19"/>
  <c r="C481" i="19"/>
  <c r="B3087" i="19"/>
  <c r="C2826" i="19"/>
  <c r="C1041" i="19"/>
  <c r="B3744" i="19"/>
  <c r="B5136" i="19"/>
  <c r="C2904" i="19"/>
  <c r="C5222" i="19"/>
  <c r="B2931" i="19"/>
  <c r="B352" i="19"/>
  <c r="C289" i="19"/>
  <c r="C32" i="19"/>
  <c r="C1131" i="19"/>
  <c r="C861" i="19"/>
  <c r="B2502" i="19"/>
  <c r="B3113" i="19"/>
  <c r="B4962" i="19"/>
  <c r="C2878" i="19"/>
  <c r="C4265" i="19"/>
  <c r="B5049" i="19"/>
  <c r="B4179" i="19"/>
  <c r="C3242" i="19"/>
  <c r="C545" i="19"/>
  <c r="C771" i="19"/>
  <c r="C681" i="19"/>
  <c r="C2211" i="19"/>
  <c r="C2031" i="19"/>
  <c r="C3008" i="19"/>
  <c r="B4788" i="19"/>
  <c r="B2853" i="19"/>
  <c r="C4352" i="19"/>
  <c r="C5048" i="19"/>
  <c r="B3035" i="19"/>
  <c r="C3569" i="19"/>
  <c r="C4961" i="19"/>
  <c r="C2982" i="19"/>
  <c r="C3112" i="19"/>
  <c r="B745" i="19"/>
  <c r="B681" i="19"/>
  <c r="C1941" i="19"/>
  <c r="C3216" i="19"/>
  <c r="C5135" i="19"/>
  <c r="B608" i="19"/>
  <c r="B3918" i="19"/>
  <c r="C2956" i="19"/>
  <c r="C3482" i="19"/>
  <c r="C3395" i="19"/>
  <c r="C3346" i="19"/>
  <c r="B3139" i="19"/>
  <c r="C3656" i="19"/>
  <c r="C3164" i="19"/>
  <c r="B3831" i="19"/>
  <c r="B4527" i="19"/>
  <c r="B288" i="19"/>
  <c r="B416" i="19"/>
  <c r="C951" i="19"/>
  <c r="C3320" i="19"/>
  <c r="B3269" i="19"/>
  <c r="B160" i="19"/>
  <c r="B96" i="19"/>
  <c r="C1221" i="19"/>
  <c r="C2121" i="19"/>
  <c r="C2661" i="19"/>
  <c r="C4700" i="19"/>
  <c r="C4439" i="19"/>
  <c r="C3268" i="19"/>
  <c r="C2852" i="19"/>
  <c r="B480" i="19"/>
  <c r="C1401" i="19"/>
  <c r="C2391" i="19"/>
  <c r="C417" i="19"/>
  <c r="C2800" i="19"/>
  <c r="B2827" i="19"/>
  <c r="C1491" i="19"/>
  <c r="B2983" i="19"/>
  <c r="B2905" i="19"/>
  <c r="B4266" i="19"/>
  <c r="B31" i="19"/>
  <c r="C1761" i="19"/>
  <c r="B3165" i="19"/>
  <c r="B2957" i="19"/>
  <c r="C3917" i="19"/>
  <c r="C2301" i="19"/>
  <c r="B544" i="19"/>
  <c r="B4005" i="19"/>
  <c r="C4526" i="19"/>
  <c r="C4874" i="19"/>
  <c r="B2879" i="19"/>
  <c r="C3830" i="19"/>
  <c r="C3086" i="19"/>
  <c r="C2481" i="19"/>
  <c r="C4091" i="19"/>
  <c r="C4004" i="19"/>
  <c r="C3034" i="19"/>
  <c r="C1671" i="19"/>
  <c r="C161" i="19"/>
  <c r="C97" i="19"/>
  <c r="B224" i="19"/>
  <c r="C3138" i="19"/>
  <c r="B3009" i="19"/>
  <c r="C353" i="19"/>
  <c r="B14" i="2"/>
  <c r="C15" i="2"/>
  <c r="H4176" i="19" a="1"/>
  <c r="F3569" i="19"/>
  <c r="F2930" i="19"/>
  <c r="H2928" i="19" a="1"/>
  <c r="F5135" i="19"/>
  <c r="H2660" i="19" a="1"/>
  <c r="F3482" i="19"/>
  <c r="G3568" i="19"/>
  <c r="H3084" i="19" a="1"/>
  <c r="F4613" i="19"/>
  <c r="F3242" i="19"/>
  <c r="F3656" i="19"/>
  <c r="G3215" i="19"/>
  <c r="H3393" i="19" a="1"/>
  <c r="F3347" i="19"/>
  <c r="H4350" i="19" a="1"/>
  <c r="F287" i="19"/>
  <c r="H3480" i="19" a="1"/>
  <c r="F3320" i="19"/>
  <c r="F680" i="19"/>
  <c r="H95" i="19" a="1"/>
  <c r="G544" i="19"/>
  <c r="F3830" i="19"/>
  <c r="G4525" i="19"/>
  <c r="G31" i="19"/>
  <c r="F3086" i="19"/>
  <c r="G416" i="19"/>
  <c r="H679" i="19" a="1"/>
  <c r="F2501" i="19"/>
  <c r="F30" i="19"/>
  <c r="G1400" i="19"/>
  <c r="G4786" i="19"/>
  <c r="H479" i="19" a="1"/>
  <c r="G480" i="19"/>
  <c r="G2390" i="19"/>
  <c r="G4873" i="19"/>
  <c r="H4785" i="19" a="1"/>
  <c r="G3163" i="19"/>
  <c r="F159" i="19"/>
  <c r="H3828" i="19" a="1"/>
  <c r="F3294" i="19"/>
  <c r="H2850" i="19" a="1"/>
  <c r="F4004" i="19"/>
  <c r="F223" i="19"/>
  <c r="H3318" i="19" a="1"/>
  <c r="F4352" i="19"/>
  <c r="G2661" i="19"/>
  <c r="G1040" i="19"/>
  <c r="G3481" i="19"/>
  <c r="H3567" i="19" a="1"/>
  <c r="G2120" i="19"/>
  <c r="H3292" i="19" a="1"/>
  <c r="F2826" i="19"/>
  <c r="H4524" i="19" a="1"/>
  <c r="G2903" i="19"/>
  <c r="F608" i="19"/>
  <c r="H3915" i="19" a="1"/>
  <c r="F5310" i="19"/>
  <c r="G3346" i="19"/>
  <c r="F5222" i="19"/>
  <c r="G4960" i="19"/>
  <c r="G2300" i="19"/>
  <c r="G2570" i="19"/>
  <c r="F2852" i="19"/>
  <c r="H4263" i="19" a="1"/>
  <c r="G2981" i="19"/>
  <c r="G680" i="19"/>
  <c r="G1670" i="19"/>
  <c r="H5046" i="19" a="1"/>
  <c r="H5308" i="19" a="1"/>
  <c r="H30" i="19" a="1"/>
  <c r="G3033" i="19"/>
  <c r="H3345" i="19" a="1"/>
  <c r="F3268" i="19"/>
  <c r="F3164" i="19"/>
  <c r="H159" i="19" a="1"/>
  <c r="G1220" i="19"/>
  <c r="H351" i="19" a="1"/>
  <c r="F2682" i="19"/>
  <c r="G2030" i="19"/>
  <c r="H2980" i="19" a="1"/>
  <c r="G4090" i="19"/>
  <c r="G2825" i="19"/>
  <c r="F4874" i="19"/>
  <c r="G3137" i="19"/>
  <c r="F4265" i="19"/>
  <c r="F543" i="19"/>
  <c r="H2479" i="19" a="1"/>
  <c r="G3394" i="19"/>
  <c r="H2569" i="19" a="1"/>
  <c r="F3190" i="19"/>
  <c r="G3319" i="19"/>
  <c r="H3058" i="19" a="1"/>
  <c r="G2877" i="19"/>
  <c r="G860" i="19"/>
  <c r="G4177" i="19"/>
  <c r="F4439" i="19"/>
  <c r="H3741" i="19" a="1"/>
  <c r="F2904" i="19"/>
  <c r="G2773" i="19"/>
  <c r="G4351" i="19"/>
  <c r="G3293" i="19"/>
  <c r="F4700" i="19"/>
  <c r="G3267" i="19"/>
  <c r="F2878" i="19"/>
  <c r="H608" i="19" a="1"/>
  <c r="H3162" i="19" a="1"/>
  <c r="G4264" i="19"/>
  <c r="H4959" i="19" a="1"/>
  <c r="F3216" i="19"/>
  <c r="F4961" i="19"/>
  <c r="H415" i="19" a="1"/>
  <c r="G950" i="19"/>
  <c r="H287" i="19" a="1"/>
  <c r="G5134" i="19"/>
  <c r="G3241" i="19"/>
  <c r="H4872" i="19" a="1"/>
  <c r="F3034" i="19"/>
  <c r="G352" i="19"/>
  <c r="G5047" i="19"/>
  <c r="G4612" i="19"/>
  <c r="G2480" i="19"/>
  <c r="F95" i="19"/>
  <c r="H4611" i="19" a="1"/>
  <c r="F415" i="19"/>
  <c r="H3006" i="19" a="1"/>
  <c r="F3060" i="19"/>
  <c r="F3743" i="19"/>
  <c r="H3110" i="19" a="1"/>
  <c r="G224" i="19"/>
  <c r="F3917" i="19"/>
  <c r="G1850" i="19"/>
  <c r="G3059" i="19"/>
  <c r="G2955" i="19"/>
  <c r="F2956" i="19"/>
  <c r="F479" i="19"/>
  <c r="H4089" i="19" a="1"/>
  <c r="G3742" i="19"/>
  <c r="H3214" i="19" a="1"/>
  <c r="H5220" i="19" a="1"/>
  <c r="H4437" i="19" a="1"/>
  <c r="G770" i="19"/>
  <c r="G1310" i="19"/>
  <c r="G160" i="19"/>
  <c r="G96" i="19"/>
  <c r="H543" i="19" a="1"/>
  <c r="G2799" i="19"/>
  <c r="F3112" i="19"/>
  <c r="H2798" i="19" a="1"/>
  <c r="H4698" i="19" a="1"/>
  <c r="G288" i="19"/>
  <c r="F5048" i="19"/>
  <c r="G3007" i="19"/>
  <c r="H2902" i="19" a="1"/>
  <c r="H3136" i="19" a="1"/>
  <c r="F4091" i="19"/>
  <c r="G4699" i="19"/>
  <c r="H2876" i="19" a="1"/>
  <c r="H2772" i="19" a="1"/>
  <c r="G3916" i="19"/>
  <c r="H3266" i="19" a="1"/>
  <c r="G1130" i="19"/>
  <c r="F2982" i="19"/>
  <c r="H5133" i="19" a="1"/>
  <c r="G4003" i="19"/>
  <c r="G3655" i="19"/>
  <c r="G3189" i="19"/>
  <c r="G3829" i="19"/>
  <c r="G1490" i="19"/>
  <c r="F3008" i="19"/>
  <c r="G2210" i="19"/>
  <c r="G1580" i="19"/>
  <c r="H4002" i="19" a="1"/>
  <c r="F351" i="19"/>
  <c r="H2954" i="19" a="1"/>
  <c r="G5309" i="19"/>
  <c r="H223" i="19" a="1"/>
  <c r="F3395" i="19"/>
  <c r="G2851" i="19"/>
  <c r="F3138" i="19"/>
  <c r="H3654" i="19" a="1"/>
  <c r="G1940" i="19"/>
  <c r="G609" i="19"/>
  <c r="F4178" i="19"/>
  <c r="H2824" i="19" a="1"/>
  <c r="F2800" i="19"/>
  <c r="H3240" i="19" a="1"/>
  <c r="H3188" i="19" a="1"/>
  <c r="H3032" i="19" a="1"/>
  <c r="F4787" i="19"/>
  <c r="G2929" i="19"/>
  <c r="G4438" i="19"/>
  <c r="F4526" i="19"/>
  <c r="G3111" i="19"/>
  <c r="G1760" i="19"/>
  <c r="G5221" i="19"/>
  <c r="F2592" i="19"/>
  <c r="G3085" i="19"/>
  <c r="H608" i="19" l="1"/>
  <c r="H5308" i="19"/>
  <c r="H3654" i="19"/>
  <c r="H2876" i="19"/>
  <c r="H4263" i="19"/>
  <c r="H3110" i="19"/>
  <c r="H3058" i="19"/>
  <c r="H3915" i="19"/>
  <c r="H95" i="19"/>
  <c r="H4089" i="19"/>
  <c r="H3006" i="19"/>
  <c r="H2569" i="19"/>
  <c r="H4524" i="19"/>
  <c r="H3480" i="19"/>
  <c r="H3162" i="19"/>
  <c r="H223" i="19"/>
  <c r="H5046" i="19"/>
  <c r="H679" i="19"/>
  <c r="H4611" i="19"/>
  <c r="H2479" i="19"/>
  <c r="H3292" i="19"/>
  <c r="H4350" i="19"/>
  <c r="H30" i="19"/>
  <c r="H2954" i="19"/>
  <c r="H479" i="19"/>
  <c r="H3567" i="19"/>
  <c r="H3393" i="19"/>
  <c r="H2772" i="19"/>
  <c r="H4002" i="19"/>
  <c r="H4437" i="19"/>
  <c r="H3136" i="19"/>
  <c r="H4698" i="19"/>
  <c r="H4872" i="19"/>
  <c r="H2980" i="19"/>
  <c r="H3318" i="19"/>
  <c r="H3084" i="19"/>
  <c r="H5220" i="19"/>
  <c r="H3741" i="19"/>
  <c r="H287" i="19"/>
  <c r="H351" i="19"/>
  <c r="H2850" i="19"/>
  <c r="H2660" i="19"/>
  <c r="H3032" i="19"/>
  <c r="H3188" i="19"/>
  <c r="H5133" i="19"/>
  <c r="H2902" i="19"/>
  <c r="H2798" i="19"/>
  <c r="H415" i="19"/>
  <c r="H159" i="19"/>
  <c r="H3828" i="19"/>
  <c r="H2928" i="19"/>
  <c r="H3240" i="19"/>
  <c r="H2824" i="19"/>
  <c r="H3266" i="19"/>
  <c r="H3214" i="19"/>
  <c r="H543" i="19"/>
  <c r="H4959" i="19"/>
  <c r="H3345" i="19"/>
  <c r="H4785" i="19"/>
  <c r="H4176" i="19"/>
  <c r="C4005" i="19"/>
  <c r="C1582" i="19"/>
  <c r="C3295" i="19"/>
  <c r="C3035" i="19"/>
  <c r="C5310" i="19"/>
  <c r="B2684" i="19"/>
  <c r="B4180" i="19"/>
  <c r="B4093" i="19"/>
  <c r="C3347" i="19"/>
  <c r="C3009" i="19"/>
  <c r="C5136" i="19"/>
  <c r="C354" i="19"/>
  <c r="C2931" i="19"/>
  <c r="B5311" i="19"/>
  <c r="C418" i="19"/>
  <c r="C162" i="19"/>
  <c r="C98" i="19"/>
  <c r="C4092" i="19"/>
  <c r="B2984" i="19"/>
  <c r="B4354" i="19"/>
  <c r="B2854" i="19"/>
  <c r="C1492" i="19"/>
  <c r="C4527" i="19"/>
  <c r="C1312" i="19"/>
  <c r="B3919" i="19"/>
  <c r="C2032" i="19"/>
  <c r="C5049" i="19"/>
  <c r="C4353" i="19"/>
  <c r="C2853" i="19"/>
  <c r="B3270" i="19"/>
  <c r="C4701" i="19"/>
  <c r="B3322" i="19"/>
  <c r="B2594" i="19"/>
  <c r="C3217" i="19"/>
  <c r="C4875" i="19"/>
  <c r="B545" i="19"/>
  <c r="C4788" i="19"/>
  <c r="B161" i="19"/>
  <c r="B97" i="19"/>
  <c r="C1042" i="19"/>
  <c r="C4440" i="19"/>
  <c r="C2122" i="19"/>
  <c r="C3269" i="19"/>
  <c r="B417" i="19"/>
  <c r="C290" i="19"/>
  <c r="C1942" i="19"/>
  <c r="C3087" i="19"/>
  <c r="B3114" i="19"/>
  <c r="B3244" i="19"/>
  <c r="C2957" i="19"/>
  <c r="B3484" i="19"/>
  <c r="B3397" i="19"/>
  <c r="B4441" i="19"/>
  <c r="B2932" i="19"/>
  <c r="C2827" i="19"/>
  <c r="B481" i="19"/>
  <c r="B746" i="19"/>
  <c r="B682" i="19"/>
  <c r="C952" i="19"/>
  <c r="B3036" i="19"/>
  <c r="C1852" i="19"/>
  <c r="C482" i="19"/>
  <c r="C2879" i="19"/>
  <c r="C3191" i="19"/>
  <c r="C3483" i="19"/>
  <c r="C3396" i="19"/>
  <c r="B4789" i="19"/>
  <c r="B3571" i="19"/>
  <c r="B609" i="19"/>
  <c r="C4179" i="19"/>
  <c r="B3192" i="19"/>
  <c r="C2905" i="19"/>
  <c r="B5224" i="19"/>
  <c r="C2392" i="19"/>
  <c r="B3010" i="19"/>
  <c r="B225" i="19"/>
  <c r="C3657" i="19"/>
  <c r="B2880" i="19"/>
  <c r="C2302" i="19"/>
  <c r="C546" i="19"/>
  <c r="B3088" i="19"/>
  <c r="C4266" i="19"/>
  <c r="B4528" i="19"/>
  <c r="B4702" i="19"/>
  <c r="C3321" i="19"/>
  <c r="C1762" i="19"/>
  <c r="C2572" i="19"/>
  <c r="C4962" i="19"/>
  <c r="B353" i="19"/>
  <c r="C3744" i="19"/>
  <c r="C3570" i="19"/>
  <c r="C5223" i="19"/>
  <c r="C682" i="19"/>
  <c r="C772" i="19"/>
  <c r="B4267" i="19"/>
  <c r="B5050" i="19"/>
  <c r="C1222" i="19"/>
  <c r="B2958" i="19"/>
  <c r="B3832" i="19"/>
  <c r="C2662" i="19"/>
  <c r="C3831" i="19"/>
  <c r="B2906" i="19"/>
  <c r="C3165" i="19"/>
  <c r="B32" i="19"/>
  <c r="B3296" i="19"/>
  <c r="C3139" i="19"/>
  <c r="B3062" i="19"/>
  <c r="B4876" i="19"/>
  <c r="B5137" i="19"/>
  <c r="C33" i="19"/>
  <c r="C1132" i="19"/>
  <c r="C1402" i="19"/>
  <c r="B3218" i="19"/>
  <c r="B3348" i="19"/>
  <c r="C1672" i="19"/>
  <c r="C226" i="19"/>
  <c r="B289" i="19"/>
  <c r="C4614" i="19"/>
  <c r="C862" i="19"/>
  <c r="B3658" i="19"/>
  <c r="B4963" i="19"/>
  <c r="B3745" i="19"/>
  <c r="C3113" i="19"/>
  <c r="C3061" i="19"/>
  <c r="C2482" i="19"/>
  <c r="C2212" i="19"/>
  <c r="C2983" i="19"/>
  <c r="C3243" i="19"/>
  <c r="B3140" i="19"/>
  <c r="C3918" i="19"/>
  <c r="B4615" i="19"/>
  <c r="B3166" i="19"/>
  <c r="B4006" i="19"/>
  <c r="C610" i="19"/>
  <c r="B2503" i="19"/>
  <c r="C16" i="2"/>
  <c r="B15" i="2"/>
  <c r="H5134" i="19" a="1"/>
  <c r="H4177" i="19" a="1"/>
  <c r="H4525" i="19" a="1"/>
  <c r="F2879" i="19"/>
  <c r="G3320" i="19"/>
  <c r="G2904" i="19"/>
  <c r="H2903" i="19" a="1"/>
  <c r="G3242" i="19"/>
  <c r="G1401" i="19"/>
  <c r="F2957" i="19"/>
  <c r="G545" i="19"/>
  <c r="G1131" i="19"/>
  <c r="G3294" i="19"/>
  <c r="G3190" i="19"/>
  <c r="G4874" i="19"/>
  <c r="F3191" i="19"/>
  <c r="F3348" i="19"/>
  <c r="F160" i="19"/>
  <c r="F3396" i="19"/>
  <c r="F4962" i="19"/>
  <c r="F5049" i="19"/>
  <c r="H2981" i="19" a="1"/>
  <c r="G4265" i="19"/>
  <c r="H4873" i="19" a="1"/>
  <c r="F4266" i="19"/>
  <c r="H480" i="19" a="1"/>
  <c r="F4005" i="19"/>
  <c r="G3112" i="19"/>
  <c r="H224" i="19" a="1"/>
  <c r="F2827" i="19"/>
  <c r="F2983" i="19"/>
  <c r="G1851" i="19"/>
  <c r="F96" i="19"/>
  <c r="H4612" i="19" a="1"/>
  <c r="G2852" i="19"/>
  <c r="G2800" i="19"/>
  <c r="H3481" i="19" a="1"/>
  <c r="H4351" i="19" a="1"/>
  <c r="G3743" i="19"/>
  <c r="G2481" i="19"/>
  <c r="H3111" i="19" a="1"/>
  <c r="G4961" i="19"/>
  <c r="G3268" i="19"/>
  <c r="G4352" i="19"/>
  <c r="H5309" i="19" a="1"/>
  <c r="F3295" i="19"/>
  <c r="H2851" i="19" a="1"/>
  <c r="G97" i="19"/>
  <c r="F3321" i="19"/>
  <c r="H288" i="19" a="1"/>
  <c r="G2826" i="19"/>
  <c r="G4178" i="19"/>
  <c r="G2930" i="19"/>
  <c r="H5047" i="19" a="1"/>
  <c r="G4787" i="19"/>
  <c r="F224" i="19"/>
  <c r="F4092" i="19"/>
  <c r="G3395" i="19"/>
  <c r="H352" i="19" a="1"/>
  <c r="G225" i="19"/>
  <c r="H3267" i="19" a="1"/>
  <c r="F3831" i="19"/>
  <c r="G4526" i="19"/>
  <c r="H2570" i="19" a="1"/>
  <c r="F2593" i="19"/>
  <c r="G1671" i="19"/>
  <c r="G2878" i="19"/>
  <c r="F3009" i="19"/>
  <c r="H3085" i="19" a="1"/>
  <c r="F4179" i="19"/>
  <c r="G161" i="19"/>
  <c r="H2929" i="19" a="1"/>
  <c r="F3483" i="19"/>
  <c r="H4090" i="19" a="1"/>
  <c r="F416" i="19"/>
  <c r="G2571" i="19"/>
  <c r="H2773" i="19" a="1"/>
  <c r="F352" i="19"/>
  <c r="G2391" i="19"/>
  <c r="F3113" i="19"/>
  <c r="G2301" i="19"/>
  <c r="G417" i="19"/>
  <c r="F681" i="19"/>
  <c r="H2661" i="19" a="1"/>
  <c r="G3656" i="19"/>
  <c r="G2211" i="19"/>
  <c r="H3568" i="19" a="1"/>
  <c r="H3916" i="19" a="1"/>
  <c r="H4438" i="19" a="1"/>
  <c r="F4788" i="19"/>
  <c r="H3394" i="19" a="1"/>
  <c r="F3918" i="19"/>
  <c r="G771" i="19"/>
  <c r="G3216" i="19"/>
  <c r="G1311" i="19"/>
  <c r="G5048" i="19"/>
  <c r="G1041" i="19"/>
  <c r="H544" i="19" a="1"/>
  <c r="F745" i="19"/>
  <c r="G951" i="19"/>
  <c r="F480" i="19"/>
  <c r="H3655" i="19" a="1"/>
  <c r="H4786" i="19" a="1"/>
  <c r="F3657" i="19"/>
  <c r="G4700" i="19"/>
  <c r="F4440" i="19"/>
  <c r="F3035" i="19"/>
  <c r="F2683" i="19"/>
  <c r="G3482" i="19"/>
  <c r="G3164" i="19"/>
  <c r="F609" i="19"/>
  <c r="G1221" i="19"/>
  <c r="H3742" i="19" a="1"/>
  <c r="F544" i="19"/>
  <c r="H3215" i="19" a="1"/>
  <c r="F3217" i="19"/>
  <c r="G2956" i="19"/>
  <c r="G1491" i="19"/>
  <c r="H3829" i="19" a="1"/>
  <c r="H4264" i="19" a="1"/>
  <c r="F3087" i="19"/>
  <c r="G32" i="19"/>
  <c r="H4003" i="19" a="1"/>
  <c r="F3061" i="19"/>
  <c r="H2825" i="19" a="1"/>
  <c r="F2853" i="19"/>
  <c r="G610" i="19"/>
  <c r="H2955" i="19" a="1"/>
  <c r="F2905" i="19"/>
  <c r="F3744" i="19"/>
  <c r="G3138" i="19"/>
  <c r="G2662" i="19"/>
  <c r="G5222" i="19"/>
  <c r="G2982" i="19"/>
  <c r="H3189" i="19" a="1"/>
  <c r="F5136" i="19"/>
  <c r="H31" i="19" a="1"/>
  <c r="F5311" i="19"/>
  <c r="F3570" i="19"/>
  <c r="G4091" i="19"/>
  <c r="H3319" i="19" a="1"/>
  <c r="G1761" i="19"/>
  <c r="G3830" i="19"/>
  <c r="H2799" i="19" a="1"/>
  <c r="G2121" i="19"/>
  <c r="H3241" i="19" a="1"/>
  <c r="G681" i="19"/>
  <c r="F31" i="19"/>
  <c r="G3917" i="19"/>
  <c r="G861" i="19"/>
  <c r="G1581" i="19"/>
  <c r="G3347" i="19"/>
  <c r="H3033" i="19" a="1"/>
  <c r="H745" i="19" a="1"/>
  <c r="H160" i="19" a="1"/>
  <c r="F3269" i="19"/>
  <c r="H3007" i="19" a="1"/>
  <c r="G3008" i="19"/>
  <c r="H3059" i="19" a="1"/>
  <c r="H3293" i="19" a="1"/>
  <c r="F2931" i="19"/>
  <c r="F3139" i="19"/>
  <c r="G5310" i="19"/>
  <c r="F4701" i="19"/>
  <c r="F2502" i="19"/>
  <c r="G3086" i="19"/>
  <c r="H2877" i="19" a="1"/>
  <c r="G1941" i="19"/>
  <c r="F3243" i="19"/>
  <c r="H5221" i="19" a="1"/>
  <c r="G4004" i="19"/>
  <c r="H96" i="19" a="1"/>
  <c r="F5223" i="19"/>
  <c r="G481" i="19"/>
  <c r="G3034" i="19"/>
  <c r="H680" i="19" a="1"/>
  <c r="G5135" i="19"/>
  <c r="F4353" i="19"/>
  <c r="G3569" i="19"/>
  <c r="F4875" i="19"/>
  <c r="G289" i="19"/>
  <c r="H3163" i="19" a="1"/>
  <c r="H4960" i="19" a="1"/>
  <c r="F3165" i="19"/>
  <c r="F4527" i="19"/>
  <c r="G2031" i="19"/>
  <c r="H2480" i="19" a="1"/>
  <c r="H4699" i="19" a="1"/>
  <c r="F4614" i="19"/>
  <c r="G353" i="19"/>
  <c r="F288" i="19"/>
  <c r="H3137" i="19" a="1"/>
  <c r="G4613" i="19"/>
  <c r="G4439" i="19"/>
  <c r="G3060" i="19"/>
  <c r="H416" i="19" a="1"/>
  <c r="H3346" i="19" a="1"/>
  <c r="H745" i="19" l="1"/>
  <c r="H680" i="19"/>
  <c r="H3829" i="19"/>
  <c r="H3215" i="19"/>
  <c r="H3394" i="19"/>
  <c r="H2773" i="19"/>
  <c r="H3346" i="19"/>
  <c r="H4351" i="19"/>
  <c r="H3189" i="19"/>
  <c r="H4438" i="19"/>
  <c r="H4090" i="19"/>
  <c r="H3111" i="19"/>
  <c r="H3481" i="19"/>
  <c r="H4699" i="19"/>
  <c r="H96" i="19"/>
  <c r="H3033" i="19"/>
  <c r="H2929" i="19"/>
  <c r="H416" i="19"/>
  <c r="H3137" i="19"/>
  <c r="H2480" i="19"/>
  <c r="H5221" i="19"/>
  <c r="H544" i="19"/>
  <c r="H3742" i="19"/>
  <c r="H3916" i="19"/>
  <c r="H3568" i="19"/>
  <c r="H3085" i="19"/>
  <c r="H5047" i="19"/>
  <c r="H4612" i="19"/>
  <c r="H2903" i="19"/>
  <c r="H2877" i="19"/>
  <c r="H31" i="19"/>
  <c r="H2955" i="19"/>
  <c r="H2661" i="19"/>
  <c r="H2570" i="19"/>
  <c r="H288" i="19"/>
  <c r="H224" i="19"/>
  <c r="H4960" i="19"/>
  <c r="H3163" i="19"/>
  <c r="H3293" i="19"/>
  <c r="H3241" i="19"/>
  <c r="H2825" i="19"/>
  <c r="H4786" i="19"/>
  <c r="H3267" i="19"/>
  <c r="H2851" i="19"/>
  <c r="H480" i="19"/>
  <c r="H4525" i="19"/>
  <c r="H3059" i="19"/>
  <c r="H2799" i="19"/>
  <c r="H4003" i="19"/>
  <c r="H3655" i="19"/>
  <c r="H352" i="19"/>
  <c r="H5309" i="19"/>
  <c r="H4873" i="19"/>
  <c r="H4177" i="19"/>
  <c r="H3007" i="19"/>
  <c r="H2981" i="19"/>
  <c r="H5134" i="19"/>
  <c r="H160" i="19"/>
  <c r="H3319" i="19"/>
  <c r="H4264" i="19"/>
  <c r="B747" i="19"/>
  <c r="B683" i="19"/>
  <c r="B610" i="19"/>
  <c r="C2573" i="19"/>
  <c r="C3348" i="19"/>
  <c r="C3745" i="19"/>
  <c r="C2483" i="19"/>
  <c r="C4267" i="19"/>
  <c r="C3484" i="19"/>
  <c r="C3397" i="19"/>
  <c r="B3167" i="19"/>
  <c r="B5051" i="19"/>
  <c r="B5225" i="19"/>
  <c r="B3323" i="19"/>
  <c r="C3919" i="19"/>
  <c r="C5050" i="19"/>
  <c r="B4790" i="19"/>
  <c r="C611" i="19"/>
  <c r="C3571" i="19"/>
  <c r="C1943" i="19"/>
  <c r="B546" i="19"/>
  <c r="B3485" i="19"/>
  <c r="B3398" i="19"/>
  <c r="B3141" i="19"/>
  <c r="C1133" i="19"/>
  <c r="C4963" i="19"/>
  <c r="C4789" i="19"/>
  <c r="B3011" i="19"/>
  <c r="C5224" i="19"/>
  <c r="B4268" i="19"/>
  <c r="C3322" i="19"/>
  <c r="B3193" i="19"/>
  <c r="C3270" i="19"/>
  <c r="C291" i="19"/>
  <c r="B33" i="19"/>
  <c r="C5311" i="19"/>
  <c r="B5312" i="19"/>
  <c r="B3063" i="19"/>
  <c r="B3572" i="19"/>
  <c r="C3114" i="19"/>
  <c r="C3296" i="19"/>
  <c r="B162" i="19"/>
  <c r="B98" i="19"/>
  <c r="C5137" i="19"/>
  <c r="C4615" i="19"/>
  <c r="C3036" i="19"/>
  <c r="B2685" i="19"/>
  <c r="B3746" i="19"/>
  <c r="C1493" i="19"/>
  <c r="C3218" i="19"/>
  <c r="C1673" i="19"/>
  <c r="B4964" i="19"/>
  <c r="B4616" i="19"/>
  <c r="B290" i="19"/>
  <c r="C2932" i="19"/>
  <c r="B2504" i="19"/>
  <c r="C1763" i="19"/>
  <c r="C2663" i="19"/>
  <c r="C1043" i="19"/>
  <c r="C2854" i="19"/>
  <c r="C3244" i="19"/>
  <c r="C1583" i="19"/>
  <c r="C4180" i="19"/>
  <c r="C4093" i="19"/>
  <c r="C2123" i="19"/>
  <c r="B3920" i="19"/>
  <c r="C3658" i="19"/>
  <c r="C2393" i="19"/>
  <c r="B3659" i="19"/>
  <c r="B226" i="19"/>
  <c r="B3297" i="19"/>
  <c r="B4703" i="19"/>
  <c r="C3010" i="19"/>
  <c r="C3140" i="19"/>
  <c r="C953" i="19"/>
  <c r="C1223" i="19"/>
  <c r="B3089" i="19"/>
  <c r="C3192" i="19"/>
  <c r="B4355" i="19"/>
  <c r="B2907" i="19"/>
  <c r="C2906" i="19"/>
  <c r="C2984" i="19"/>
  <c r="C2033" i="19"/>
  <c r="C2213" i="19"/>
  <c r="B4007" i="19"/>
  <c r="C163" i="19"/>
  <c r="C99" i="19"/>
  <c r="C2958" i="19"/>
  <c r="C3088" i="19"/>
  <c r="B5138" i="19"/>
  <c r="C4006" i="19"/>
  <c r="C2303" i="19"/>
  <c r="C34" i="19"/>
  <c r="C3832" i="19"/>
  <c r="C1853" i="19"/>
  <c r="C4354" i="19"/>
  <c r="B3037" i="19"/>
  <c r="B3219" i="19"/>
  <c r="B4877" i="19"/>
  <c r="C547" i="19"/>
  <c r="B2959" i="19"/>
  <c r="B3271" i="19"/>
  <c r="C355" i="19"/>
  <c r="C4528" i="19"/>
  <c r="C4876" i="19"/>
  <c r="B2595" i="19"/>
  <c r="C2880" i="19"/>
  <c r="B2881" i="19"/>
  <c r="C419" i="19"/>
  <c r="C3062" i="19"/>
  <c r="B3833" i="19"/>
  <c r="C4702" i="19"/>
  <c r="B2933" i="19"/>
  <c r="C227" i="19"/>
  <c r="B4181" i="19"/>
  <c r="C3166" i="19"/>
  <c r="B2985" i="19"/>
  <c r="C863" i="19"/>
  <c r="B418" i="19"/>
  <c r="B4529" i="19"/>
  <c r="B4094" i="19"/>
  <c r="B354" i="19"/>
  <c r="B3245" i="19"/>
  <c r="C1313" i="19"/>
  <c r="C683" i="19"/>
  <c r="C773" i="19"/>
  <c r="B3115" i="19"/>
  <c r="B482" i="19"/>
  <c r="B3349" i="19"/>
  <c r="C4441" i="19"/>
  <c r="C1403" i="19"/>
  <c r="B4442" i="19"/>
  <c r="C483" i="19"/>
  <c r="B16" i="2"/>
  <c r="C17" i="2"/>
  <c r="H3320" i="19" a="1"/>
  <c r="F289" i="19"/>
  <c r="H2956" i="19" a="1"/>
  <c r="F4702" i="19"/>
  <c r="G4353" i="19"/>
  <c r="H4265" i="19" a="1"/>
  <c r="F3270" i="19"/>
  <c r="F3296" i="19"/>
  <c r="F746" i="19"/>
  <c r="H4787" i="19" a="1"/>
  <c r="F4354" i="19"/>
  <c r="G2302" i="19"/>
  <c r="G5223" i="19"/>
  <c r="G1852" i="19"/>
  <c r="G2957" i="19"/>
  <c r="H4700" i="19" a="1"/>
  <c r="G2879" i="19"/>
  <c r="G1312" i="19"/>
  <c r="H32" i="19" a="1"/>
  <c r="H4178" i="19" a="1"/>
  <c r="F4528" i="19"/>
  <c r="H3395" i="19" a="1"/>
  <c r="F3322" i="19"/>
  <c r="H3060" i="19" a="1"/>
  <c r="G226" i="19"/>
  <c r="H4091" i="19" a="1"/>
  <c r="G3321" i="19"/>
  <c r="G862" i="19"/>
  <c r="H4961" i="19" a="1"/>
  <c r="G611" i="19"/>
  <c r="G3570" i="19"/>
  <c r="F682" i="19"/>
  <c r="F4441" i="19"/>
  <c r="H2982" i="19" a="1"/>
  <c r="F2503" i="19"/>
  <c r="H353" i="19" a="1"/>
  <c r="G3483" i="19"/>
  <c r="G3087" i="19"/>
  <c r="G2482" i="19"/>
  <c r="H3138" i="19" a="1"/>
  <c r="G4527" i="19"/>
  <c r="G3061" i="19"/>
  <c r="G5049" i="19"/>
  <c r="G5136" i="19"/>
  <c r="G4179" i="19"/>
  <c r="F5050" i="19"/>
  <c r="H5310" i="19" a="1"/>
  <c r="G3009" i="19"/>
  <c r="H481" i="19" a="1"/>
  <c r="G546" i="19"/>
  <c r="F4267" i="19"/>
  <c r="H3164" i="19" a="1"/>
  <c r="G3295" i="19"/>
  <c r="H545" i="19" a="1"/>
  <c r="G162" i="19"/>
  <c r="H5222" i="19" a="1"/>
  <c r="H3294" i="19" a="1"/>
  <c r="G1042" i="19"/>
  <c r="F2594" i="19"/>
  <c r="H610" i="19" a="1"/>
  <c r="G2572" i="19"/>
  <c r="H3086" i="19" a="1"/>
  <c r="F3397" i="19"/>
  <c r="G98" i="19"/>
  <c r="H4004" i="19" a="1"/>
  <c r="F32" i="19"/>
  <c r="G1762" i="19"/>
  <c r="G3831" i="19"/>
  <c r="F4615" i="19"/>
  <c r="F610" i="19"/>
  <c r="H2571" i="19" a="1"/>
  <c r="F5224" i="19"/>
  <c r="H3569" i="19" a="1"/>
  <c r="H417" i="19" a="1"/>
  <c r="G1492" i="19"/>
  <c r="H3656" i="19" a="1"/>
  <c r="G4875" i="19"/>
  <c r="G3918" i="19"/>
  <c r="H2852" i="19" a="1"/>
  <c r="F97" i="19"/>
  <c r="F4789" i="19"/>
  <c r="F3484" i="19"/>
  <c r="G4614" i="19"/>
  <c r="H681" i="19" a="1"/>
  <c r="G482" i="19"/>
  <c r="H161" i="19" a="1"/>
  <c r="F3658" i="19"/>
  <c r="H5048" i="19" a="1"/>
  <c r="G2392" i="19"/>
  <c r="F3919" i="19"/>
  <c r="H2662" i="19" a="1"/>
  <c r="G1672" i="19"/>
  <c r="G4788" i="19"/>
  <c r="G3243" i="19"/>
  <c r="G3165" i="19"/>
  <c r="H3482" i="19" a="1"/>
  <c r="F225" i="19"/>
  <c r="H5135" i="19" a="1"/>
  <c r="H4352" i="19" a="1"/>
  <c r="F3832" i="19"/>
  <c r="H3917" i="19" a="1"/>
  <c r="F4180" i="19"/>
  <c r="G290" i="19"/>
  <c r="H3112" i="19" a="1"/>
  <c r="F2684" i="19"/>
  <c r="F3745" i="19"/>
  <c r="G1132" i="19"/>
  <c r="F417" i="19"/>
  <c r="H3008" i="19" a="1"/>
  <c r="H746" i="19" a="1"/>
  <c r="H2878" i="19" a="1"/>
  <c r="F4876" i="19"/>
  <c r="H3034" i="19" a="1"/>
  <c r="F3114" i="19"/>
  <c r="G33" i="19"/>
  <c r="H2826" i="19" a="1"/>
  <c r="G3217" i="19"/>
  <c r="F2906" i="19"/>
  <c r="G3269" i="19"/>
  <c r="F3192" i="19"/>
  <c r="H289" i="19" a="1"/>
  <c r="G2122" i="19"/>
  <c r="H3268" i="19" a="1"/>
  <c r="H97" i="19" a="1"/>
  <c r="H2481" i="19" a="1"/>
  <c r="F2932" i="19"/>
  <c r="G2032" i="19"/>
  <c r="G3191" i="19"/>
  <c r="F5312" i="19"/>
  <c r="G1942" i="19"/>
  <c r="F2854" i="19"/>
  <c r="F481" i="19"/>
  <c r="G1222" i="19"/>
  <c r="F3010" i="19"/>
  <c r="H3242" i="19" a="1"/>
  <c r="F161" i="19"/>
  <c r="H4874" i="19" a="1"/>
  <c r="G3348" i="19"/>
  <c r="G3113" i="19"/>
  <c r="H4526" i="19" a="1"/>
  <c r="F3036" i="19"/>
  <c r="G2853" i="19"/>
  <c r="G2905" i="19"/>
  <c r="F4093" i="19"/>
  <c r="H3743" i="19" a="1"/>
  <c r="G2212" i="19"/>
  <c r="G2827" i="19"/>
  <c r="F2984" i="19"/>
  <c r="F4963" i="19"/>
  <c r="F2958" i="19"/>
  <c r="G772" i="19"/>
  <c r="F3140" i="19"/>
  <c r="G5311" i="19"/>
  <c r="G1402" i="19"/>
  <c r="H4613" i="19" a="1"/>
  <c r="G682" i="19"/>
  <c r="H2904" i="19" a="1"/>
  <c r="G3035" i="19"/>
  <c r="H3190" i="19" a="1"/>
  <c r="F5137" i="19"/>
  <c r="F3244" i="19"/>
  <c r="H225" i="19" a="1"/>
  <c r="G1582" i="19"/>
  <c r="F353" i="19"/>
  <c r="G3396" i="19"/>
  <c r="G952" i="19"/>
  <c r="F3218" i="19"/>
  <c r="G4266" i="19"/>
  <c r="H4439" i="19" a="1"/>
  <c r="G3657" i="19"/>
  <c r="G3139" i="19"/>
  <c r="H3830" i="19" a="1"/>
  <c r="G4005" i="19"/>
  <c r="H3347" i="19" a="1"/>
  <c r="F3166" i="19"/>
  <c r="G354" i="19"/>
  <c r="G4962" i="19"/>
  <c r="F3571" i="19"/>
  <c r="F3349" i="19"/>
  <c r="G2663" i="19"/>
  <c r="F3088" i="19"/>
  <c r="G4092" i="19"/>
  <c r="G4440" i="19"/>
  <c r="G4701" i="19"/>
  <c r="F545" i="19"/>
  <c r="H2930" i="19" a="1"/>
  <c r="F4006" i="19"/>
  <c r="G2983" i="19"/>
  <c r="G418" i="19"/>
  <c r="H609" i="19" a="1"/>
  <c r="H3216" i="19" a="1"/>
  <c r="G3744" i="19"/>
  <c r="F2880" i="19"/>
  <c r="H2800" i="19" a="1"/>
  <c r="G2931" i="19"/>
  <c r="F3062" i="19"/>
  <c r="H2826" i="19" l="1"/>
  <c r="H2662" i="19"/>
  <c r="H5222" i="19"/>
  <c r="H2800" i="19"/>
  <c r="H3216" i="19"/>
  <c r="H32" i="19"/>
  <c r="H4700" i="19"/>
  <c r="H2930" i="19"/>
  <c r="H3347" i="19"/>
  <c r="H2481" i="19"/>
  <c r="H3034" i="19"/>
  <c r="H5048" i="19"/>
  <c r="H609" i="19"/>
  <c r="H3830" i="19"/>
  <c r="H97" i="19"/>
  <c r="H2878" i="19"/>
  <c r="H161" i="19"/>
  <c r="H4613" i="19"/>
  <c r="H545" i="19"/>
  <c r="H353" i="19"/>
  <c r="H746" i="19"/>
  <c r="H3268" i="19"/>
  <c r="H3008" i="19"/>
  <c r="H681" i="19"/>
  <c r="H4178" i="19"/>
  <c r="H3138" i="19"/>
  <c r="H2982" i="19"/>
  <c r="H4787" i="19"/>
  <c r="H4439" i="19"/>
  <c r="H3743" i="19"/>
  <c r="H289" i="19"/>
  <c r="H3112" i="19"/>
  <c r="H2852" i="19"/>
  <c r="H4004" i="19"/>
  <c r="H3164" i="19"/>
  <c r="H4961" i="19"/>
  <c r="H4265" i="19"/>
  <c r="H225" i="19"/>
  <c r="H4526" i="19"/>
  <c r="H3917" i="19"/>
  <c r="H3656" i="19"/>
  <c r="H3086" i="19"/>
  <c r="H481" i="19"/>
  <c r="H4091" i="19"/>
  <c r="H4352" i="19"/>
  <c r="H417" i="19"/>
  <c r="H610" i="19"/>
  <c r="H5310" i="19"/>
  <c r="H3060" i="19"/>
  <c r="H2956" i="19"/>
  <c r="H3190" i="19"/>
  <c r="H4874" i="19"/>
  <c r="H5135" i="19"/>
  <c r="H3569" i="19"/>
  <c r="H3395" i="19"/>
  <c r="H3320" i="19"/>
  <c r="H2904" i="19"/>
  <c r="H3242" i="19"/>
  <c r="H3482" i="19"/>
  <c r="H2571" i="19"/>
  <c r="H3294" i="19"/>
  <c r="C3089" i="19"/>
  <c r="C548" i="19"/>
  <c r="C3219" i="19"/>
  <c r="C3167" i="19"/>
  <c r="B4008" i="19"/>
  <c r="B4878" i="19"/>
  <c r="B5313" i="19"/>
  <c r="C864" i="19"/>
  <c r="B4182" i="19"/>
  <c r="C484" i="19"/>
  <c r="B2986" i="19"/>
  <c r="C35" i="19"/>
  <c r="B4095" i="19"/>
  <c r="B3116" i="19"/>
  <c r="C4703" i="19"/>
  <c r="C3323" i="19"/>
  <c r="C3297" i="19"/>
  <c r="C5312" i="19"/>
  <c r="C1224" i="19"/>
  <c r="C4355" i="19"/>
  <c r="C2664" i="19"/>
  <c r="C4529" i="19"/>
  <c r="B4530" i="19"/>
  <c r="B547" i="19"/>
  <c r="C684" i="19"/>
  <c r="C774" i="19"/>
  <c r="B3012" i="19"/>
  <c r="B2960" i="19"/>
  <c r="C4964" i="19"/>
  <c r="B3064" i="19"/>
  <c r="C3115" i="19"/>
  <c r="C2933" i="19"/>
  <c r="C3037" i="19"/>
  <c r="B3747" i="19"/>
  <c r="C2214" i="19"/>
  <c r="C3271" i="19"/>
  <c r="C1854" i="19"/>
  <c r="B4704" i="19"/>
  <c r="C1584" i="19"/>
  <c r="C2034" i="19"/>
  <c r="C5138" i="19"/>
  <c r="B5139" i="19"/>
  <c r="C2304" i="19"/>
  <c r="C1314" i="19"/>
  <c r="B2505" i="19"/>
  <c r="C3141" i="19"/>
  <c r="B3220" i="19"/>
  <c r="B3038" i="19"/>
  <c r="B3168" i="19"/>
  <c r="C4007" i="19"/>
  <c r="B3194" i="19"/>
  <c r="C2574" i="19"/>
  <c r="B2934" i="19"/>
  <c r="C1404" i="19"/>
  <c r="C3193" i="19"/>
  <c r="B2908" i="19"/>
  <c r="B3834" i="19"/>
  <c r="C5225" i="19"/>
  <c r="C3659" i="19"/>
  <c r="B4617" i="19"/>
  <c r="C4616" i="19"/>
  <c r="C612" i="19"/>
  <c r="C4442" i="19"/>
  <c r="C4790" i="19"/>
  <c r="C2394" i="19"/>
  <c r="B4791" i="19"/>
  <c r="C2484" i="19"/>
  <c r="C4181" i="19"/>
  <c r="C2881" i="19"/>
  <c r="B5052" i="19"/>
  <c r="B34" i="19"/>
  <c r="C3349" i="19"/>
  <c r="B3486" i="19"/>
  <c r="B3399" i="19"/>
  <c r="C1494" i="19"/>
  <c r="B483" i="19"/>
  <c r="C2907" i="19"/>
  <c r="C420" i="19"/>
  <c r="C4094" i="19"/>
  <c r="C2985" i="19"/>
  <c r="B4443" i="19"/>
  <c r="C1044" i="19"/>
  <c r="B3324" i="19"/>
  <c r="C1764" i="19"/>
  <c r="B3660" i="19"/>
  <c r="C4877" i="19"/>
  <c r="B3573" i="19"/>
  <c r="C3833" i="19"/>
  <c r="B748" i="19"/>
  <c r="B684" i="19"/>
  <c r="B3272" i="19"/>
  <c r="B4269" i="19"/>
  <c r="B3921" i="19"/>
  <c r="B4965" i="19"/>
  <c r="C1944" i="19"/>
  <c r="C2124" i="19"/>
  <c r="C3746" i="19"/>
  <c r="C4268" i="19"/>
  <c r="C1134" i="19"/>
  <c r="C2959" i="19"/>
  <c r="B2686" i="19"/>
  <c r="B163" i="19"/>
  <c r="B99" i="19"/>
  <c r="C356" i="19"/>
  <c r="B3350" i="19"/>
  <c r="C3485" i="19"/>
  <c r="C3398" i="19"/>
  <c r="B419" i="19"/>
  <c r="C292" i="19"/>
  <c r="C3920" i="19"/>
  <c r="C164" i="19"/>
  <c r="C100" i="19"/>
  <c r="B291" i="19"/>
  <c r="B355" i="19"/>
  <c r="C3245" i="19"/>
  <c r="B227" i="19"/>
  <c r="B3090" i="19"/>
  <c r="B4356" i="19"/>
  <c r="C5051" i="19"/>
  <c r="B611" i="19"/>
  <c r="C3572" i="19"/>
  <c r="B3142" i="19"/>
  <c r="C3011" i="19"/>
  <c r="C954" i="19"/>
  <c r="B2596" i="19"/>
  <c r="B3298" i="19"/>
  <c r="B3246" i="19"/>
  <c r="B5226" i="19"/>
  <c r="C228" i="19"/>
  <c r="C1674" i="19"/>
  <c r="C3063" i="19"/>
  <c r="B17" i="2"/>
  <c r="C18" i="2"/>
  <c r="H3918" i="19" a="1"/>
  <c r="F4355" i="19"/>
  <c r="H3570" i="19" a="1"/>
  <c r="F3572" i="19"/>
  <c r="H2572" i="19" a="1"/>
  <c r="F3141" i="19"/>
  <c r="G3218" i="19"/>
  <c r="F4094" i="19"/>
  <c r="G355" i="19"/>
  <c r="G2984" i="19"/>
  <c r="G4006" i="19"/>
  <c r="H4005" i="19" a="1"/>
  <c r="H4788" i="19" a="1"/>
  <c r="H4527" i="19" a="1"/>
  <c r="F3350" i="19"/>
  <c r="F4442" i="19"/>
  <c r="F3011" i="19"/>
  <c r="F354" i="19"/>
  <c r="G163" i="19"/>
  <c r="H2905" i="19" a="1"/>
  <c r="F3297" i="19"/>
  <c r="H4353" i="19" a="1"/>
  <c r="H3035" i="19" a="1"/>
  <c r="G3658" i="19"/>
  <c r="H98" i="19" a="1"/>
  <c r="G3832" i="19"/>
  <c r="H4179" i="19" a="1"/>
  <c r="F2907" i="19"/>
  <c r="G99" i="19"/>
  <c r="F4007" i="19"/>
  <c r="G953" i="19"/>
  <c r="F3219" i="19"/>
  <c r="F3485" i="19"/>
  <c r="H2931" i="19" a="1"/>
  <c r="G547" i="19"/>
  <c r="H33" i="19" a="1"/>
  <c r="G419" i="19"/>
  <c r="G1403" i="19"/>
  <c r="H5049" i="19" a="1"/>
  <c r="G2123" i="19"/>
  <c r="F2933" i="19"/>
  <c r="F2881" i="19"/>
  <c r="F4964" i="19"/>
  <c r="H3657" i="19" a="1"/>
  <c r="G3349" i="19"/>
  <c r="H3269" i="19" a="1"/>
  <c r="G773" i="19"/>
  <c r="G3397" i="19"/>
  <c r="G3296" i="19"/>
  <c r="G1583" i="19"/>
  <c r="F3920" i="19"/>
  <c r="F3746" i="19"/>
  <c r="H162" i="19" a="1"/>
  <c r="G3270" i="19"/>
  <c r="G4789" i="19"/>
  <c r="G3036" i="19"/>
  <c r="H747" i="19" a="1"/>
  <c r="H2827" i="19" a="1"/>
  <c r="F3063" i="19"/>
  <c r="G4702" i="19"/>
  <c r="H2983" i="19" a="1"/>
  <c r="G3244" i="19"/>
  <c r="F3115" i="19"/>
  <c r="F482" i="19"/>
  <c r="H682" i="19" a="1"/>
  <c r="G2573" i="19"/>
  <c r="G4528" i="19"/>
  <c r="H2482" i="19" a="1"/>
  <c r="G2664" i="19"/>
  <c r="G1853" i="19"/>
  <c r="G4441" i="19"/>
  <c r="G291" i="19"/>
  <c r="H4875" i="19" a="1"/>
  <c r="F3245" i="19"/>
  <c r="H4701" i="19" a="1"/>
  <c r="G5224" i="19"/>
  <c r="F4181" i="19"/>
  <c r="H3831" i="19" a="1"/>
  <c r="F3167" i="19"/>
  <c r="G3484" i="19"/>
  <c r="G3192" i="19"/>
  <c r="F418" i="19"/>
  <c r="G3140" i="19"/>
  <c r="G3322" i="19"/>
  <c r="G863" i="19"/>
  <c r="F611" i="19"/>
  <c r="G1493" i="19"/>
  <c r="H2853" i="19" a="1"/>
  <c r="H3191" i="19" a="1"/>
  <c r="G1673" i="19"/>
  <c r="F3833" i="19"/>
  <c r="H2879" i="19" a="1"/>
  <c r="G4267" i="19"/>
  <c r="H3348" i="19" a="1"/>
  <c r="G2958" i="19"/>
  <c r="F3323" i="19"/>
  <c r="H5223" i="19" a="1"/>
  <c r="G1223" i="19"/>
  <c r="F4268" i="19"/>
  <c r="F2504" i="19"/>
  <c r="H5136" i="19" a="1"/>
  <c r="G4876" i="19"/>
  <c r="G2303" i="19"/>
  <c r="H482" i="19" a="1"/>
  <c r="F4616" i="19"/>
  <c r="G1043" i="19"/>
  <c r="F3037" i="19"/>
  <c r="H226" i="19" a="1"/>
  <c r="H3295" i="19" a="1"/>
  <c r="F162" i="19"/>
  <c r="G3571" i="19"/>
  <c r="F5313" i="19"/>
  <c r="G34" i="19"/>
  <c r="G2393" i="19"/>
  <c r="G3745" i="19"/>
  <c r="F2685" i="19"/>
  <c r="F546" i="19"/>
  <c r="F5225" i="19"/>
  <c r="G4615" i="19"/>
  <c r="G227" i="19"/>
  <c r="H3483" i="19" a="1"/>
  <c r="G2483" i="19"/>
  <c r="F5138" i="19"/>
  <c r="G2854" i="19"/>
  <c r="H3217" i="19" a="1"/>
  <c r="G3010" i="19"/>
  <c r="F683" i="19"/>
  <c r="H4266" i="19" a="1"/>
  <c r="G3919" i="19"/>
  <c r="F98" i="19"/>
  <c r="F5051" i="19"/>
  <c r="H3744" i="19" a="1"/>
  <c r="G5312" i="19"/>
  <c r="G2033" i="19"/>
  <c r="H546" i="19" a="1"/>
  <c r="F3193" i="19"/>
  <c r="H2663" i="19" a="1"/>
  <c r="H3321" i="19" a="1"/>
  <c r="F2959" i="19"/>
  <c r="H418" i="19" a="1"/>
  <c r="G3166" i="19"/>
  <c r="H3087" i="19" a="1"/>
  <c r="H3139" i="19" a="1"/>
  <c r="F4529" i="19"/>
  <c r="H3165" i="19" a="1"/>
  <c r="F3398" i="19"/>
  <c r="H4440" i="19" a="1"/>
  <c r="G1763" i="19"/>
  <c r="F4877" i="19"/>
  <c r="H3009" i="19" a="1"/>
  <c r="G5137" i="19"/>
  <c r="F747" i="19"/>
  <c r="G1313" i="19"/>
  <c r="G683" i="19"/>
  <c r="H3061" i="19" a="1"/>
  <c r="G2906" i="19"/>
  <c r="H4614" i="19" a="1"/>
  <c r="G4093" i="19"/>
  <c r="H3243" i="19" a="1"/>
  <c r="G2880" i="19"/>
  <c r="H4092" i="19" a="1"/>
  <c r="G5050" i="19"/>
  <c r="G4180" i="19"/>
  <c r="G3062" i="19"/>
  <c r="G612" i="19"/>
  <c r="G4963" i="19"/>
  <c r="F4703" i="19"/>
  <c r="H354" i="19" a="1"/>
  <c r="F3659" i="19"/>
  <c r="H2957" i="19" a="1"/>
  <c r="G483" i="19"/>
  <c r="G4354" i="19"/>
  <c r="H4962" i="19" a="1"/>
  <c r="F2985" i="19"/>
  <c r="G2932" i="19"/>
  <c r="H5311" i="19" a="1"/>
  <c r="G1133" i="19"/>
  <c r="F226" i="19"/>
  <c r="G1943" i="19"/>
  <c r="F3271" i="19"/>
  <c r="G3114" i="19"/>
  <c r="F4790" i="19"/>
  <c r="F33" i="19"/>
  <c r="G3088" i="19"/>
  <c r="H3396" i="19" a="1"/>
  <c r="F2595" i="19"/>
  <c r="F290" i="19"/>
  <c r="H290" i="19" a="1"/>
  <c r="H611" i="19" a="1"/>
  <c r="F3089" i="19"/>
  <c r="G2213" i="19"/>
  <c r="H3113" i="19" a="1"/>
  <c r="H611" i="19" l="1"/>
  <c r="H3113" i="19"/>
  <c r="H4353" i="19"/>
  <c r="H290" i="19"/>
  <c r="H3396" i="19"/>
  <c r="H5311" i="19"/>
  <c r="H3087" i="19"/>
  <c r="H2879" i="19"/>
  <c r="H3191" i="19"/>
  <c r="H3321" i="19"/>
  <c r="H2853" i="19"/>
  <c r="H3831" i="19"/>
  <c r="H3657" i="19"/>
  <c r="H5049" i="19"/>
  <c r="H4527" i="19"/>
  <c r="H4962" i="19"/>
  <c r="H3061" i="19"/>
  <c r="H2663" i="19"/>
  <c r="H3348" i="19"/>
  <c r="H546" i="19"/>
  <c r="H3295" i="19"/>
  <c r="H4701" i="19"/>
  <c r="H2827" i="19"/>
  <c r="H33" i="19"/>
  <c r="H4788" i="19"/>
  <c r="H2957" i="19"/>
  <c r="H226" i="19"/>
  <c r="H4875" i="19"/>
  <c r="H2905" i="19"/>
  <c r="H2931" i="19"/>
  <c r="H4005" i="19"/>
  <c r="H354" i="19"/>
  <c r="H418" i="19"/>
  <c r="H3744" i="19"/>
  <c r="H747" i="19"/>
  <c r="H3009" i="19"/>
  <c r="H4266" i="19"/>
  <c r="H482" i="19"/>
  <c r="H2482" i="19"/>
  <c r="H162" i="19"/>
  <c r="H4179" i="19"/>
  <c r="H2572" i="19"/>
  <c r="H4092" i="19"/>
  <c r="H4440" i="19"/>
  <c r="H3217" i="19"/>
  <c r="H5136" i="19"/>
  <c r="H682" i="19"/>
  <c r="H98" i="19"/>
  <c r="H3570" i="19"/>
  <c r="H3243" i="19"/>
  <c r="H3165" i="19"/>
  <c r="H3035" i="19"/>
  <c r="H3918" i="19"/>
  <c r="H4614" i="19"/>
  <c r="H3139" i="19"/>
  <c r="H3483" i="19"/>
  <c r="H5223" i="19"/>
  <c r="H2983" i="19"/>
  <c r="H3269" i="19"/>
  <c r="C293" i="19"/>
  <c r="B3325" i="19"/>
  <c r="B3748" i="19"/>
  <c r="C2934" i="19"/>
  <c r="C3660" i="19"/>
  <c r="B3117" i="19"/>
  <c r="C357" i="19"/>
  <c r="B2687" i="19"/>
  <c r="C3834" i="19"/>
  <c r="B4009" i="19"/>
  <c r="C3012" i="19"/>
  <c r="C4269" i="19"/>
  <c r="C4878" i="19"/>
  <c r="B4705" i="19"/>
  <c r="B2935" i="19"/>
  <c r="C2665" i="19"/>
  <c r="B3065" i="19"/>
  <c r="C1405" i="19"/>
  <c r="C2125" i="19"/>
  <c r="C3298" i="19"/>
  <c r="C2960" i="19"/>
  <c r="B2597" i="19"/>
  <c r="B356" i="19"/>
  <c r="C2215" i="19"/>
  <c r="B4357" i="19"/>
  <c r="C3921" i="19"/>
  <c r="C1855" i="19"/>
  <c r="B548" i="19"/>
  <c r="B35" i="19"/>
  <c r="C4530" i="19"/>
  <c r="C3220" i="19"/>
  <c r="B3247" i="19"/>
  <c r="C1675" i="19"/>
  <c r="B4618" i="19"/>
  <c r="C1315" i="19"/>
  <c r="C4791" i="19"/>
  <c r="B3013" i="19"/>
  <c r="C3246" i="19"/>
  <c r="B484" i="19"/>
  <c r="C4182" i="19"/>
  <c r="C2575" i="19"/>
  <c r="C3747" i="19"/>
  <c r="B3221" i="19"/>
  <c r="C2395" i="19"/>
  <c r="C2305" i="19"/>
  <c r="C3142" i="19"/>
  <c r="B3039" i="19"/>
  <c r="C4617" i="19"/>
  <c r="B292" i="19"/>
  <c r="C165" i="19"/>
  <c r="C101" i="19"/>
  <c r="C421" i="19"/>
  <c r="B3351" i="19"/>
  <c r="C5313" i="19"/>
  <c r="B3143" i="19"/>
  <c r="C549" i="19"/>
  <c r="C613" i="19"/>
  <c r="C2986" i="19"/>
  <c r="B3661" i="19"/>
  <c r="B5314" i="19"/>
  <c r="C1045" i="19"/>
  <c r="C1225" i="19"/>
  <c r="C2035" i="19"/>
  <c r="C1585" i="19"/>
  <c r="C4095" i="19"/>
  <c r="B4792" i="19"/>
  <c r="B4966" i="19"/>
  <c r="C3272" i="19"/>
  <c r="C229" i="19"/>
  <c r="B3299" i="19"/>
  <c r="B3487" i="19"/>
  <c r="B3400" i="19"/>
  <c r="B5140" i="19"/>
  <c r="B4879" i="19"/>
  <c r="C1495" i="19"/>
  <c r="C3168" i="19"/>
  <c r="B5227" i="19"/>
  <c r="B3835" i="19"/>
  <c r="B3091" i="19"/>
  <c r="C865" i="19"/>
  <c r="B4096" i="19"/>
  <c r="C3090" i="19"/>
  <c r="B3273" i="19"/>
  <c r="C3038" i="19"/>
  <c r="C5139" i="19"/>
  <c r="C4008" i="19"/>
  <c r="C3486" i="19"/>
  <c r="C3399" i="19"/>
  <c r="B164" i="19"/>
  <c r="B100" i="19"/>
  <c r="C4965" i="19"/>
  <c r="C1135" i="19"/>
  <c r="C485" i="19"/>
  <c r="B3574" i="19"/>
  <c r="C2908" i="19"/>
  <c r="B2506" i="19"/>
  <c r="C685" i="19"/>
  <c r="C775" i="19"/>
  <c r="C3324" i="19"/>
  <c r="B4183" i="19"/>
  <c r="B4270" i="19"/>
  <c r="C3116" i="19"/>
  <c r="B3169" i="19"/>
  <c r="C3573" i="19"/>
  <c r="B228" i="19"/>
  <c r="C4356" i="19"/>
  <c r="B5053" i="19"/>
  <c r="B749" i="19"/>
  <c r="B685" i="19"/>
  <c r="B4531" i="19"/>
  <c r="C2485" i="19"/>
  <c r="C4704" i="19"/>
  <c r="B3922" i="19"/>
  <c r="B2961" i="19"/>
  <c r="B3195" i="19"/>
  <c r="C5226" i="19"/>
  <c r="C1945" i="19"/>
  <c r="C3064" i="19"/>
  <c r="C5052" i="19"/>
  <c r="C4443" i="19"/>
  <c r="C36" i="19"/>
  <c r="C955" i="19"/>
  <c r="C3194" i="19"/>
  <c r="C1765" i="19"/>
  <c r="B4444" i="19"/>
  <c r="B420" i="19"/>
  <c r="B2987" i="19"/>
  <c r="B612" i="19"/>
  <c r="C3350" i="19"/>
  <c r="C19" i="2"/>
  <c r="B18" i="2"/>
  <c r="H3484" i="19" a="1"/>
  <c r="G2304" i="19"/>
  <c r="G2881" i="19"/>
  <c r="F3038" i="19"/>
  <c r="H3322" i="19" a="1"/>
  <c r="H2854" i="19" a="1"/>
  <c r="F2986" i="19"/>
  <c r="F4095" i="19"/>
  <c r="H3036" i="19" a="1"/>
  <c r="G5225" i="19"/>
  <c r="G3350" i="19"/>
  <c r="F3399" i="19"/>
  <c r="G3037" i="19"/>
  <c r="F4530" i="19"/>
  <c r="F2934" i="19"/>
  <c r="H291" i="19" a="1"/>
  <c r="H3270" i="19" a="1"/>
  <c r="G4268" i="19"/>
  <c r="G3297" i="19"/>
  <c r="F547" i="19"/>
  <c r="G2034" i="19"/>
  <c r="G3193" i="19"/>
  <c r="F5226" i="19"/>
  <c r="G613" i="19"/>
  <c r="F3298" i="19"/>
  <c r="H3296" i="19" a="1"/>
  <c r="G1404" i="19"/>
  <c r="H99" i="19" a="1"/>
  <c r="G3245" i="19"/>
  <c r="H612" i="19" a="1"/>
  <c r="H4006" i="19" a="1"/>
  <c r="F3351" i="19"/>
  <c r="F4965" i="19"/>
  <c r="G2933" i="19"/>
  <c r="H163" i="19" a="1"/>
  <c r="H4093" i="19" a="1"/>
  <c r="G2484" i="19"/>
  <c r="F684" i="19"/>
  <c r="H5050" i="19" a="1"/>
  <c r="G2959" i="19"/>
  <c r="F3064" i="19"/>
  <c r="H2906" i="19" a="1"/>
  <c r="G420" i="19"/>
  <c r="H3062" i="19" a="1"/>
  <c r="H2958" i="19" a="1"/>
  <c r="G1134" i="19"/>
  <c r="H3571" i="19" a="1"/>
  <c r="G1224" i="19"/>
  <c r="H3397" i="19" a="1"/>
  <c r="H4789" i="19" a="1"/>
  <c r="G4007" i="19"/>
  <c r="F612" i="19"/>
  <c r="F34" i="19"/>
  <c r="G4616" i="19"/>
  <c r="G1044" i="19"/>
  <c r="G100" i="19"/>
  <c r="H2573" i="19" a="1"/>
  <c r="H4180" i="19" a="1"/>
  <c r="G5051" i="19"/>
  <c r="H227" i="19" a="1"/>
  <c r="F3324" i="19"/>
  <c r="H4354" i="19" a="1"/>
  <c r="G3572" i="19"/>
  <c r="F227" i="19"/>
  <c r="G1674" i="19"/>
  <c r="H2483" i="19" a="1"/>
  <c r="F4704" i="19"/>
  <c r="G1314" i="19"/>
  <c r="F3834" i="19"/>
  <c r="H5312" i="19" a="1"/>
  <c r="F2505" i="19"/>
  <c r="H5224" i="19" a="1"/>
  <c r="G1944" i="19"/>
  <c r="H4876" i="19" a="1"/>
  <c r="F419" i="19"/>
  <c r="G864" i="19"/>
  <c r="F2686" i="19"/>
  <c r="F5052" i="19"/>
  <c r="G2907" i="19"/>
  <c r="F99" i="19"/>
  <c r="G1854" i="19"/>
  <c r="G774" i="19"/>
  <c r="F3194" i="19"/>
  <c r="G2574" i="19"/>
  <c r="G4181" i="19"/>
  <c r="F3246" i="19"/>
  <c r="H5137" i="19" a="1"/>
  <c r="G292" i="19"/>
  <c r="G3271" i="19"/>
  <c r="G2124" i="19"/>
  <c r="H355" i="19" a="1"/>
  <c r="G3398" i="19"/>
  <c r="F3573" i="19"/>
  <c r="G2985" i="19"/>
  <c r="H3088" i="19" a="1"/>
  <c r="G548" i="19"/>
  <c r="H3832" i="19" a="1"/>
  <c r="G2394" i="19"/>
  <c r="H2932" i="19" a="1"/>
  <c r="G164" i="19"/>
  <c r="H3114" i="19" a="1"/>
  <c r="G3746" i="19"/>
  <c r="G5313" i="19"/>
  <c r="H4702" i="19" a="1"/>
  <c r="F748" i="19"/>
  <c r="F3272" i="19"/>
  <c r="G4442" i="19"/>
  <c r="G35" i="19"/>
  <c r="H2984" i="19" a="1"/>
  <c r="H4963" i="19" a="1"/>
  <c r="F3660" i="19"/>
  <c r="H34" i="19" a="1"/>
  <c r="F5139" i="19"/>
  <c r="F3168" i="19"/>
  <c r="G3323" i="19"/>
  <c r="H3919" i="19" a="1"/>
  <c r="F3012" i="19"/>
  <c r="F3486" i="19"/>
  <c r="H2880" i="19" a="1"/>
  <c r="H3166" i="19" a="1"/>
  <c r="G3141" i="19"/>
  <c r="H4267" i="19" a="1"/>
  <c r="G684" i="19"/>
  <c r="G228" i="19"/>
  <c r="G4964" i="19"/>
  <c r="H547" i="19" a="1"/>
  <c r="G3920" i="19"/>
  <c r="H4441" i="19" a="1"/>
  <c r="G4790" i="19"/>
  <c r="F4791" i="19"/>
  <c r="H3745" i="19" a="1"/>
  <c r="F4617" i="19"/>
  <c r="G3219" i="19"/>
  <c r="F4356" i="19"/>
  <c r="F355" i="19"/>
  <c r="H4615" i="19" a="1"/>
  <c r="G3167" i="19"/>
  <c r="F4269" i="19"/>
  <c r="F2596" i="19"/>
  <c r="H748" i="19" a="1"/>
  <c r="F5314" i="19"/>
  <c r="F3220" i="19"/>
  <c r="H3140" i="19" a="1"/>
  <c r="G2665" i="19"/>
  <c r="F2960" i="19"/>
  <c r="F3142" i="19"/>
  <c r="F3747" i="19"/>
  <c r="G3115" i="19"/>
  <c r="H3010" i="19" a="1"/>
  <c r="G4094" i="19"/>
  <c r="H3192" i="19" a="1"/>
  <c r="F483" i="19"/>
  <c r="G954" i="19"/>
  <c r="H3658" i="19" a="1"/>
  <c r="G4355" i="19"/>
  <c r="H4528" i="19" a="1"/>
  <c r="G1584" i="19"/>
  <c r="G4877" i="19"/>
  <c r="H683" i="19" a="1"/>
  <c r="G3659" i="19"/>
  <c r="G3485" i="19"/>
  <c r="F3116" i="19"/>
  <c r="F4182" i="19"/>
  <c r="G3833" i="19"/>
  <c r="F163" i="19"/>
  <c r="H3244" i="19" a="1"/>
  <c r="H419" i="19" a="1"/>
  <c r="F291" i="19"/>
  <c r="G1494" i="19"/>
  <c r="H483" i="19" a="1"/>
  <c r="G356" i="19"/>
  <c r="G3089" i="19"/>
  <c r="G4703" i="19"/>
  <c r="G3063" i="19"/>
  <c r="F2908" i="19"/>
  <c r="G1764" i="19"/>
  <c r="G3011" i="19"/>
  <c r="G484" i="19"/>
  <c r="G4529" i="19"/>
  <c r="F3090" i="19"/>
  <c r="F4878" i="19"/>
  <c r="H2664" i="19" a="1"/>
  <c r="H3218" i="19" a="1"/>
  <c r="G5138" i="19"/>
  <c r="G2214" i="19"/>
  <c r="F3921" i="19"/>
  <c r="H3349" i="19" a="1"/>
  <c r="F4443" i="19"/>
  <c r="F4008" i="19"/>
  <c r="H612" i="19" l="1"/>
  <c r="H3397" i="19"/>
  <c r="H3062" i="19"/>
  <c r="H2573" i="19"/>
  <c r="H3218" i="19"/>
  <c r="H3270" i="19"/>
  <c r="H483" i="19"/>
  <c r="H3088" i="19"/>
  <c r="H4615" i="19"/>
  <c r="H34" i="19"/>
  <c r="H4876" i="19"/>
  <c r="H99" i="19"/>
  <c r="H2664" i="19"/>
  <c r="H291" i="19"/>
  <c r="H419" i="19"/>
  <c r="H4267" i="19"/>
  <c r="H3244" i="19"/>
  <c r="H3010" i="19"/>
  <c r="H3919" i="19"/>
  <c r="H4963" i="19"/>
  <c r="H5224" i="19"/>
  <c r="H3349" i="19"/>
  <c r="H2906" i="19"/>
  <c r="H748" i="19"/>
  <c r="H5137" i="19"/>
  <c r="H2984" i="19"/>
  <c r="H5312" i="19"/>
  <c r="H3571" i="19"/>
  <c r="H2483" i="19"/>
  <c r="H3296" i="19"/>
  <c r="H5050" i="19"/>
  <c r="H3036" i="19"/>
  <c r="H683" i="19"/>
  <c r="H3166" i="19"/>
  <c r="H3745" i="19"/>
  <c r="H4702" i="19"/>
  <c r="H4093" i="19"/>
  <c r="H2854" i="19"/>
  <c r="H4528" i="19"/>
  <c r="H355" i="19"/>
  <c r="H4441" i="19"/>
  <c r="H3114" i="19"/>
  <c r="H4354" i="19"/>
  <c r="H2958" i="19"/>
  <c r="H163" i="19"/>
  <c r="H3322" i="19"/>
  <c r="H3658" i="19"/>
  <c r="H2880" i="19"/>
  <c r="H547" i="19"/>
  <c r="H2932" i="19"/>
  <c r="H227" i="19"/>
  <c r="H3832" i="19"/>
  <c r="H4180" i="19"/>
  <c r="H4789" i="19"/>
  <c r="H4006" i="19"/>
  <c r="H3484" i="19"/>
  <c r="H3192" i="19"/>
  <c r="H3140" i="19"/>
  <c r="C1856" i="19"/>
  <c r="C5314" i="19"/>
  <c r="C4792" i="19"/>
  <c r="B4967" i="19"/>
  <c r="B5141" i="19"/>
  <c r="B5315" i="19"/>
  <c r="B5228" i="19"/>
  <c r="C294" i="19"/>
  <c r="C3325" i="19"/>
  <c r="B3014" i="19"/>
  <c r="C3221" i="19"/>
  <c r="C5140" i="19"/>
  <c r="B3222" i="19"/>
  <c r="C2576" i="19"/>
  <c r="B165" i="19"/>
  <c r="B101" i="19"/>
  <c r="C5227" i="19"/>
  <c r="B4184" i="19"/>
  <c r="C1676" i="19"/>
  <c r="C4705" i="19"/>
  <c r="C2486" i="19"/>
  <c r="C4879" i="19"/>
  <c r="B3274" i="19"/>
  <c r="B613" i="19"/>
  <c r="C2306" i="19"/>
  <c r="C4357" i="19"/>
  <c r="C2961" i="19"/>
  <c r="C358" i="19"/>
  <c r="C4444" i="19"/>
  <c r="C3143" i="19"/>
  <c r="C866" i="19"/>
  <c r="B229" i="19"/>
  <c r="C956" i="19"/>
  <c r="C3195" i="19"/>
  <c r="B3401" i="19"/>
  <c r="B3488" i="19"/>
  <c r="C3299" i="19"/>
  <c r="C614" i="19"/>
  <c r="C486" i="19"/>
  <c r="C2216" i="19"/>
  <c r="B2962" i="19"/>
  <c r="B485" i="19"/>
  <c r="B2988" i="19"/>
  <c r="B4619" i="19"/>
  <c r="B3066" i="19"/>
  <c r="B3248" i="19"/>
  <c r="B549" i="19"/>
  <c r="C1406" i="19"/>
  <c r="C3247" i="19"/>
  <c r="C1946" i="19"/>
  <c r="B421" i="19"/>
  <c r="C3039" i="19"/>
  <c r="C422" i="19"/>
  <c r="B3836" i="19"/>
  <c r="C1046" i="19"/>
  <c r="C686" i="19"/>
  <c r="C776" i="19"/>
  <c r="C3487" i="19"/>
  <c r="C3400" i="19"/>
  <c r="C3065" i="19"/>
  <c r="B750" i="19"/>
  <c r="B686" i="19"/>
  <c r="B3300" i="19"/>
  <c r="C2126" i="19"/>
  <c r="B3749" i="19"/>
  <c r="C166" i="19"/>
  <c r="C102" i="19"/>
  <c r="B2598" i="19"/>
  <c r="B4793" i="19"/>
  <c r="C3091" i="19"/>
  <c r="C550" i="19"/>
  <c r="B3575" i="19"/>
  <c r="B5054" i="19"/>
  <c r="B3170" i="19"/>
  <c r="B293" i="19"/>
  <c r="B4358" i="19"/>
  <c r="C3574" i="19"/>
  <c r="C3835" i="19"/>
  <c r="B4532" i="19"/>
  <c r="C37" i="19"/>
  <c r="C2036" i="19"/>
  <c r="B4010" i="19"/>
  <c r="B4271" i="19"/>
  <c r="B2507" i="19"/>
  <c r="C1226" i="19"/>
  <c r="B3118" i="19"/>
  <c r="C1586" i="19"/>
  <c r="C230" i="19"/>
  <c r="C3169" i="19"/>
  <c r="C3273" i="19"/>
  <c r="B4706" i="19"/>
  <c r="C4618" i="19"/>
  <c r="C4009" i="19"/>
  <c r="C1496" i="19"/>
  <c r="B4097" i="19"/>
  <c r="B3144" i="19"/>
  <c r="C3661" i="19"/>
  <c r="C2935" i="19"/>
  <c r="C4096" i="19"/>
  <c r="C3117" i="19"/>
  <c r="B3326" i="19"/>
  <c r="B4880" i="19"/>
  <c r="C1316" i="19"/>
  <c r="C3013" i="19"/>
  <c r="B36" i="19"/>
  <c r="C2987" i="19"/>
  <c r="B3092" i="19"/>
  <c r="C4531" i="19"/>
  <c r="C4183" i="19"/>
  <c r="B357" i="19"/>
  <c r="C2396" i="19"/>
  <c r="C2666" i="19"/>
  <c r="B3040" i="19"/>
  <c r="C1766" i="19"/>
  <c r="B4445" i="19"/>
  <c r="C4966" i="19"/>
  <c r="C3922" i="19"/>
  <c r="C3748" i="19"/>
  <c r="B3352" i="19"/>
  <c r="C5053" i="19"/>
  <c r="B3923" i="19"/>
  <c r="B3196" i="19"/>
  <c r="C3351" i="19"/>
  <c r="B3662" i="19"/>
  <c r="C1136" i="19"/>
  <c r="C4270" i="19"/>
  <c r="B2688" i="19"/>
  <c r="B19" i="2"/>
  <c r="C20" i="2"/>
  <c r="G2485" i="19"/>
  <c r="G4878" i="19"/>
  <c r="H3350" i="19" a="1"/>
  <c r="F3400" i="19"/>
  <c r="H484" i="19" a="1"/>
  <c r="F613" i="19"/>
  <c r="G1135" i="19"/>
  <c r="H356" i="19" a="1"/>
  <c r="F548" i="19"/>
  <c r="G4356" i="19"/>
  <c r="H4094" i="19" a="1"/>
  <c r="H2985" i="19" a="1"/>
  <c r="G3298" i="19"/>
  <c r="H4529" i="19" a="1"/>
  <c r="F4705" i="19"/>
  <c r="G4965" i="19"/>
  <c r="G2395" i="19"/>
  <c r="F4270" i="19"/>
  <c r="G3486" i="19"/>
  <c r="G685" i="19"/>
  <c r="H35" i="19" a="1"/>
  <c r="F292" i="19"/>
  <c r="G3116" i="19"/>
  <c r="F5315" i="19"/>
  <c r="F3835" i="19"/>
  <c r="F3273" i="19"/>
  <c r="H4790" i="19" a="1"/>
  <c r="G421" i="19"/>
  <c r="F3574" i="19"/>
  <c r="H4616" i="19" a="1"/>
  <c r="G1315" i="19"/>
  <c r="H3833" i="19" a="1"/>
  <c r="G2125" i="19"/>
  <c r="G3142" i="19"/>
  <c r="H3193" i="19" a="1"/>
  <c r="G293" i="19"/>
  <c r="F2935" i="19"/>
  <c r="G2960" i="19"/>
  <c r="H4355" i="19" a="1"/>
  <c r="H3115" i="19" a="1"/>
  <c r="F3195" i="19"/>
  <c r="G5226" i="19"/>
  <c r="F356" i="19"/>
  <c r="G3921" i="19"/>
  <c r="G1675" i="19"/>
  <c r="H2959" i="19" a="1"/>
  <c r="G36" i="19"/>
  <c r="G955" i="19"/>
  <c r="H749" i="19" a="1"/>
  <c r="G4008" i="19"/>
  <c r="F484" i="19"/>
  <c r="F35" i="19"/>
  <c r="H3572" i="19" a="1"/>
  <c r="H3323" i="19" a="1"/>
  <c r="F3039" i="19"/>
  <c r="G2215" i="19"/>
  <c r="H420" i="19" a="1"/>
  <c r="F4444" i="19"/>
  <c r="F3221" i="19"/>
  <c r="H4703" i="19" a="1"/>
  <c r="F3661" i="19"/>
  <c r="G3834" i="19"/>
  <c r="H5051" i="19" a="1"/>
  <c r="F685" i="19"/>
  <c r="H3485" i="19" a="1"/>
  <c r="G3012" i="19"/>
  <c r="G3573" i="19"/>
  <c r="H3398" i="19" a="1"/>
  <c r="F749" i="19"/>
  <c r="G357" i="19"/>
  <c r="F3169" i="19"/>
  <c r="G3220" i="19"/>
  <c r="G3660" i="19"/>
  <c r="H2484" i="19" a="1"/>
  <c r="G865" i="19"/>
  <c r="H292" i="19" a="1"/>
  <c r="G3168" i="19"/>
  <c r="F4183" i="19"/>
  <c r="H100" i="19" a="1"/>
  <c r="F4096" i="19"/>
  <c r="G2666" i="19"/>
  <c r="F4966" i="19"/>
  <c r="F2687" i="19"/>
  <c r="G614" i="19"/>
  <c r="G549" i="19"/>
  <c r="H4442" i="19" a="1"/>
  <c r="H3746" i="19" a="1"/>
  <c r="H2881" i="19" a="1"/>
  <c r="F420" i="19"/>
  <c r="G4269" i="19"/>
  <c r="G3090" i="19"/>
  <c r="F3247" i="19"/>
  <c r="G3747" i="19"/>
  <c r="G1225" i="19"/>
  <c r="G3038" i="19"/>
  <c r="H684" i="19" a="1"/>
  <c r="F2506" i="19"/>
  <c r="G3324" i="19"/>
  <c r="G3194" i="19"/>
  <c r="F3013" i="19"/>
  <c r="H4877" i="19" a="1"/>
  <c r="G3064" i="19"/>
  <c r="G4095" i="19"/>
  <c r="H5313" i="19" a="1"/>
  <c r="G4182" i="19"/>
  <c r="G101" i="19"/>
  <c r="F2597" i="19"/>
  <c r="G3399" i="19"/>
  <c r="G3351" i="19"/>
  <c r="H3920" i="19" a="1"/>
  <c r="H3219" i="19" a="1"/>
  <c r="G1495" i="19"/>
  <c r="G4791" i="19"/>
  <c r="G165" i="19"/>
  <c r="H613" i="19" a="1"/>
  <c r="H5225" i="19" a="1"/>
  <c r="H3659" i="19" a="1"/>
  <c r="F3117" i="19"/>
  <c r="H3245" i="19" a="1"/>
  <c r="H3297" i="19" a="1"/>
  <c r="H3063" i="19" a="1"/>
  <c r="H228" i="19" a="1"/>
  <c r="G2986" i="19"/>
  <c r="H3011" i="19" a="1"/>
  <c r="G4530" i="19"/>
  <c r="H5138" i="19" a="1"/>
  <c r="G1585" i="19"/>
  <c r="G2305" i="19"/>
  <c r="H4007" i="19" a="1"/>
  <c r="F3143" i="19"/>
  <c r="G1045" i="19"/>
  <c r="F4879" i="19"/>
  <c r="H2665" i="19" a="1"/>
  <c r="F228" i="19"/>
  <c r="F3352" i="19"/>
  <c r="G485" i="19"/>
  <c r="F3065" i="19"/>
  <c r="G1855" i="19"/>
  <c r="F4618" i="19"/>
  <c r="F5227" i="19"/>
  <c r="H3037" i="19" a="1"/>
  <c r="G4704" i="19"/>
  <c r="F100" i="19"/>
  <c r="H3167" i="19" a="1"/>
  <c r="F2987" i="19"/>
  <c r="G5314" i="19"/>
  <c r="G4443" i="19"/>
  <c r="H3141" i="19" a="1"/>
  <c r="G775" i="19"/>
  <c r="H4181" i="19" a="1"/>
  <c r="F5140" i="19"/>
  <c r="F3922" i="19"/>
  <c r="H2907" i="19" a="1"/>
  <c r="G4617" i="19"/>
  <c r="G5052" i="19"/>
  <c r="G3246" i="19"/>
  <c r="H548" i="19" a="1"/>
  <c r="F3091" i="19"/>
  <c r="H3271" i="19" a="1"/>
  <c r="G1765" i="19"/>
  <c r="F4009" i="19"/>
  <c r="F5053" i="19"/>
  <c r="F3748" i="19"/>
  <c r="F3325" i="19"/>
  <c r="H2933" i="19" a="1"/>
  <c r="G2035" i="19"/>
  <c r="G2934" i="19"/>
  <c r="G2575" i="19"/>
  <c r="G2908" i="19"/>
  <c r="G1405" i="19"/>
  <c r="G5139" i="19"/>
  <c r="F4357" i="19"/>
  <c r="F3487" i="19"/>
  <c r="H4964" i="19" a="1"/>
  <c r="F2961" i="19"/>
  <c r="F4792" i="19"/>
  <c r="H4268" i="19" a="1"/>
  <c r="H3089" i="19" a="1"/>
  <c r="F3299" i="19"/>
  <c r="F4531" i="19"/>
  <c r="F164" i="19"/>
  <c r="G3272" i="19"/>
  <c r="H2574" i="19" a="1"/>
  <c r="G1945" i="19"/>
  <c r="G229" i="19"/>
  <c r="H164" i="19" a="1"/>
  <c r="H613" i="19" l="1"/>
  <c r="H3746" i="19"/>
  <c r="H4964" i="19"/>
  <c r="H2933" i="19"/>
  <c r="H4790" i="19"/>
  <c r="H3659" i="19"/>
  <c r="H4442" i="19"/>
  <c r="H100" i="19"/>
  <c r="H420" i="19"/>
  <c r="H3089" i="19"/>
  <c r="H4529" i="19"/>
  <c r="H164" i="19"/>
  <c r="H5225" i="19"/>
  <c r="H3219" i="19"/>
  <c r="H292" i="19"/>
  <c r="H2574" i="19"/>
  <c r="H4268" i="19"/>
  <c r="H228" i="19"/>
  <c r="H2881" i="19"/>
  <c r="H3920" i="19"/>
  <c r="H2484" i="19"/>
  <c r="H2959" i="19"/>
  <c r="H3115" i="19"/>
  <c r="H2985" i="19"/>
  <c r="H3271" i="19"/>
  <c r="H3167" i="19"/>
  <c r="H4355" i="19"/>
  <c r="H4094" i="19"/>
  <c r="H548" i="19"/>
  <c r="H749" i="19"/>
  <c r="H2665" i="19"/>
  <c r="H5313" i="19"/>
  <c r="H3398" i="19"/>
  <c r="H35" i="19"/>
  <c r="H3193" i="19"/>
  <c r="H356" i="19"/>
  <c r="H2907" i="19"/>
  <c r="H3063" i="19"/>
  <c r="H4007" i="19"/>
  <c r="H4877" i="19"/>
  <c r="H3485" i="19"/>
  <c r="H3323" i="19"/>
  <c r="H3833" i="19"/>
  <c r="H484" i="19"/>
  <c r="H4181" i="19"/>
  <c r="H3297" i="19"/>
  <c r="H5051" i="19"/>
  <c r="H3572" i="19"/>
  <c r="H4616" i="19"/>
  <c r="H3350" i="19"/>
  <c r="H3141" i="19"/>
  <c r="H3245" i="19"/>
  <c r="H5138" i="19"/>
  <c r="H3037" i="19"/>
  <c r="H3011" i="19"/>
  <c r="H684" i="19"/>
  <c r="H4703" i="19"/>
  <c r="B4011" i="19"/>
  <c r="B3067" i="19"/>
  <c r="B3353" i="19"/>
  <c r="C4097" i="19"/>
  <c r="B4098" i="19"/>
  <c r="B3197" i="19"/>
  <c r="B3837" i="19"/>
  <c r="B4881" i="19"/>
  <c r="C1767" i="19"/>
  <c r="B3750" i="19"/>
  <c r="C5141" i="19"/>
  <c r="C5054" i="19"/>
  <c r="C4619" i="19"/>
  <c r="C3040" i="19"/>
  <c r="C3144" i="19"/>
  <c r="B3171" i="19"/>
  <c r="C4706" i="19"/>
  <c r="C295" i="19"/>
  <c r="B2508" i="19"/>
  <c r="B5142" i="19"/>
  <c r="C1137" i="19"/>
  <c r="B486" i="19"/>
  <c r="B614" i="19"/>
  <c r="B3015" i="19"/>
  <c r="C551" i="19"/>
  <c r="C3222" i="19"/>
  <c r="C3170" i="19"/>
  <c r="C2667" i="19"/>
  <c r="B3041" i="19"/>
  <c r="B2599" i="19"/>
  <c r="C2217" i="19"/>
  <c r="C3488" i="19"/>
  <c r="C3401" i="19"/>
  <c r="C2037" i="19"/>
  <c r="C4445" i="19"/>
  <c r="C4967" i="19"/>
  <c r="B4272" i="19"/>
  <c r="C1947" i="19"/>
  <c r="B2689" i="19"/>
  <c r="C2487" i="19"/>
  <c r="C4184" i="19"/>
  <c r="C1677" i="19"/>
  <c r="B4446" i="19"/>
  <c r="C3575" i="19"/>
  <c r="B3924" i="19"/>
  <c r="B3275" i="19"/>
  <c r="B550" i="19"/>
  <c r="C4532" i="19"/>
  <c r="B3249" i="19"/>
  <c r="C3352" i="19"/>
  <c r="B5229" i="19"/>
  <c r="B4533" i="19"/>
  <c r="C1407" i="19"/>
  <c r="B4794" i="19"/>
  <c r="B4359" i="19"/>
  <c r="C38" i="19"/>
  <c r="B3663" i="19"/>
  <c r="C4358" i="19"/>
  <c r="C1047" i="19"/>
  <c r="C2397" i="19"/>
  <c r="C5315" i="19"/>
  <c r="B5055" i="19"/>
  <c r="B3119" i="19"/>
  <c r="B4185" i="19"/>
  <c r="B3327" i="19"/>
  <c r="C2577" i="19"/>
  <c r="B3223" i="19"/>
  <c r="C3836" i="19"/>
  <c r="C1857" i="19"/>
  <c r="B422" i="19"/>
  <c r="C3014" i="19"/>
  <c r="B4968" i="19"/>
  <c r="C2962" i="19"/>
  <c r="C1587" i="19"/>
  <c r="C3300" i="19"/>
  <c r="B3145" i="19"/>
  <c r="B4620" i="19"/>
  <c r="B358" i="19"/>
  <c r="C615" i="19"/>
  <c r="C167" i="19"/>
  <c r="C103" i="19"/>
  <c r="B751" i="19"/>
  <c r="B687" i="19"/>
  <c r="C867" i="19"/>
  <c r="C487" i="19"/>
  <c r="C3274" i="19"/>
  <c r="B3093" i="19"/>
  <c r="B2989" i="19"/>
  <c r="C3326" i="19"/>
  <c r="C5228" i="19"/>
  <c r="C359" i="19"/>
  <c r="C231" i="19"/>
  <c r="C687" i="19"/>
  <c r="C777" i="19"/>
  <c r="C1497" i="19"/>
  <c r="B3576" i="19"/>
  <c r="B294" i="19"/>
  <c r="C423" i="19"/>
  <c r="C4793" i="19"/>
  <c r="B166" i="19"/>
  <c r="B102" i="19"/>
  <c r="C3248" i="19"/>
  <c r="B37" i="19"/>
  <c r="C3196" i="19"/>
  <c r="C3923" i="19"/>
  <c r="C3066" i="19"/>
  <c r="B4707" i="19"/>
  <c r="C2307" i="19"/>
  <c r="C2988" i="19"/>
  <c r="B230" i="19"/>
  <c r="B5316" i="19"/>
  <c r="C4880" i="19"/>
  <c r="C1227" i="19"/>
  <c r="C4010" i="19"/>
  <c r="C4271" i="19"/>
  <c r="C3749" i="19"/>
  <c r="C1317" i="19"/>
  <c r="C3118" i="19"/>
  <c r="C2127" i="19"/>
  <c r="C3662" i="19"/>
  <c r="C3092" i="19"/>
  <c r="B3489" i="19"/>
  <c r="B3402" i="19"/>
  <c r="C957" i="19"/>
  <c r="B3301" i="19"/>
  <c r="C21" i="2"/>
  <c r="B20" i="2"/>
  <c r="H2666" i="19" a="1"/>
  <c r="F2507" i="19"/>
  <c r="G2306" i="19"/>
  <c r="H3921" i="19" a="1"/>
  <c r="G102" i="19"/>
  <c r="H3142" i="19" a="1"/>
  <c r="F3836" i="19"/>
  <c r="G3039" i="19"/>
  <c r="F4184" i="19"/>
  <c r="G3221" i="19"/>
  <c r="F4706" i="19"/>
  <c r="F5228" i="19"/>
  <c r="H3747" i="19" a="1"/>
  <c r="F4619" i="19"/>
  <c r="F293" i="19"/>
  <c r="G230" i="19"/>
  <c r="H5226" i="19" a="1"/>
  <c r="G3169" i="19"/>
  <c r="G3143" i="19"/>
  <c r="H750" i="19" a="1"/>
  <c r="H2986" i="19" a="1"/>
  <c r="F3066" i="19"/>
  <c r="F3401" i="19"/>
  <c r="G4183" i="19"/>
  <c r="F421" i="19"/>
  <c r="F3196" i="19"/>
  <c r="G2396" i="19"/>
  <c r="H293" i="19" a="1"/>
  <c r="G2987" i="19"/>
  <c r="G1676" i="19"/>
  <c r="G3574" i="19"/>
  <c r="H4356" i="19" a="1"/>
  <c r="H4443" i="19" a="1"/>
  <c r="F3222" i="19"/>
  <c r="F165" i="19"/>
  <c r="H421" i="19" a="1"/>
  <c r="H3194" i="19" a="1"/>
  <c r="G4357" i="19"/>
  <c r="G358" i="19"/>
  <c r="G3195" i="19"/>
  <c r="H3038" i="19" a="1"/>
  <c r="F4358" i="19"/>
  <c r="H3573" i="19" a="1"/>
  <c r="G4879" i="19"/>
  <c r="G3299" i="19"/>
  <c r="G4966" i="19"/>
  <c r="G1226" i="19"/>
  <c r="H3090" i="19" a="1"/>
  <c r="G1316" i="19"/>
  <c r="H36" i="19" a="1"/>
  <c r="F3923" i="19"/>
  <c r="G3661" i="19"/>
  <c r="H357" i="19" a="1"/>
  <c r="H4704" i="19" a="1"/>
  <c r="F750" i="19"/>
  <c r="G2961" i="19"/>
  <c r="F5054" i="19"/>
  <c r="H2575" i="19" a="1"/>
  <c r="G4009" i="19"/>
  <c r="F3575" i="19"/>
  <c r="H5139" i="19" a="1"/>
  <c r="G1766" i="19"/>
  <c r="G3091" i="19"/>
  <c r="F5316" i="19"/>
  <c r="H5314" i="19" a="1"/>
  <c r="H4878" i="19" a="1"/>
  <c r="F101" i="19"/>
  <c r="H4965" i="19" a="1"/>
  <c r="G3400" i="19"/>
  <c r="H3486" i="19" a="1"/>
  <c r="F4793" i="19"/>
  <c r="G5315" i="19"/>
  <c r="H3220" i="19" a="1"/>
  <c r="G2935" i="19"/>
  <c r="F4010" i="19"/>
  <c r="G1586" i="19"/>
  <c r="H549" i="19" a="1"/>
  <c r="G4618" i="19"/>
  <c r="G1496" i="19"/>
  <c r="H2485" i="19" a="1"/>
  <c r="H3116" i="19" a="1"/>
  <c r="F3040" i="19"/>
  <c r="G1406" i="19"/>
  <c r="H4095" i="19" a="1"/>
  <c r="F485" i="19"/>
  <c r="G550" i="19"/>
  <c r="F549" i="19"/>
  <c r="G422" i="19"/>
  <c r="F2598" i="19"/>
  <c r="F3170" i="19"/>
  <c r="H3834" i="19" a="1"/>
  <c r="G776" i="19"/>
  <c r="G3835" i="19"/>
  <c r="H485" i="19" a="1"/>
  <c r="G686" i="19"/>
  <c r="G1046" i="19"/>
  <c r="H3246" i="19" a="1"/>
  <c r="G1856" i="19"/>
  <c r="G4792" i="19"/>
  <c r="F4271" i="19"/>
  <c r="F3300" i="19"/>
  <c r="H2934" i="19" a="1"/>
  <c r="F4445" i="19"/>
  <c r="G615" i="19"/>
  <c r="G3748" i="19"/>
  <c r="F3353" i="19"/>
  <c r="F3274" i="19"/>
  <c r="H4008" i="19" a="1"/>
  <c r="G3487" i="19"/>
  <c r="H3399" i="19" a="1"/>
  <c r="F3144" i="19"/>
  <c r="G3247" i="19"/>
  <c r="H2908" i="19" a="1"/>
  <c r="F4532" i="19"/>
  <c r="G4531" i="19"/>
  <c r="G4270" i="19"/>
  <c r="H3272" i="19" a="1"/>
  <c r="G486" i="19"/>
  <c r="F36" i="19"/>
  <c r="H3351" i="19" a="1"/>
  <c r="G4705" i="19"/>
  <c r="F5141" i="19"/>
  <c r="G2126" i="19"/>
  <c r="F2988" i="19"/>
  <c r="H2960" i="19" a="1"/>
  <c r="H4530" i="19" a="1"/>
  <c r="F357" i="19"/>
  <c r="G2036" i="19"/>
  <c r="F3662" i="19"/>
  <c r="F3326" i="19"/>
  <c r="F4880" i="19"/>
  <c r="G3922" i="19"/>
  <c r="H3324" i="19" a="1"/>
  <c r="H3064" i="19" a="1"/>
  <c r="F3749" i="19"/>
  <c r="G37" i="19"/>
  <c r="G2576" i="19"/>
  <c r="F686" i="19"/>
  <c r="G3352" i="19"/>
  <c r="H101" i="19" a="1"/>
  <c r="F2962" i="19"/>
  <c r="H165" i="19" a="1"/>
  <c r="F2688" i="19"/>
  <c r="F4967" i="19"/>
  <c r="G3273" i="19"/>
  <c r="G5053" i="19"/>
  <c r="G4444" i="19"/>
  <c r="H5052" i="19" a="1"/>
  <c r="F4097" i="19"/>
  <c r="H229" i="19" a="1"/>
  <c r="G4096" i="19"/>
  <c r="F229" i="19"/>
  <c r="F3014" i="19"/>
  <c r="G5140" i="19"/>
  <c r="G1946" i="19"/>
  <c r="G294" i="19"/>
  <c r="H4182" i="19" a="1"/>
  <c r="G2486" i="19"/>
  <c r="G3065" i="19"/>
  <c r="G3325" i="19"/>
  <c r="H4617" i="19" a="1"/>
  <c r="G3013" i="19"/>
  <c r="G866" i="19"/>
  <c r="G3117" i="19"/>
  <c r="G956" i="19"/>
  <c r="G166" i="19"/>
  <c r="F3488" i="19"/>
  <c r="H4269" i="19" a="1"/>
  <c r="H3012" i="19" a="1"/>
  <c r="F614" i="19"/>
  <c r="F3092" i="19"/>
  <c r="G2667" i="19"/>
  <c r="F3118" i="19"/>
  <c r="H685" i="19" a="1"/>
  <c r="G5227" i="19"/>
  <c r="G1136" i="19"/>
  <c r="H3168" i="19" a="1"/>
  <c r="H3298" i="19" a="1"/>
  <c r="G2216" i="19"/>
  <c r="F3248" i="19"/>
  <c r="H3660" i="19" a="1"/>
  <c r="H4791" i="19" a="1"/>
  <c r="H3834" i="19" l="1"/>
  <c r="H4095" i="19"/>
  <c r="H357" i="19"/>
  <c r="H3660" i="19"/>
  <c r="H3298" i="19"/>
  <c r="H5226" i="19"/>
  <c r="H5314" i="19"/>
  <c r="H3324" i="19"/>
  <c r="H3194" i="19"/>
  <c r="H3012" i="19"/>
  <c r="H4617" i="19"/>
  <c r="H101" i="19"/>
  <c r="H3351" i="19"/>
  <c r="H3116" i="19"/>
  <c r="H4791" i="19"/>
  <c r="H2934" i="19"/>
  <c r="H2485" i="19"/>
  <c r="H3064" i="19"/>
  <c r="H293" i="19"/>
  <c r="H3168" i="19"/>
  <c r="H4269" i="19"/>
  <c r="H421" i="19"/>
  <c r="H3747" i="19"/>
  <c r="H4182" i="19"/>
  <c r="H3246" i="19"/>
  <c r="H3272" i="19"/>
  <c r="H549" i="19"/>
  <c r="H3038" i="19"/>
  <c r="H165" i="19"/>
  <c r="H4530" i="19"/>
  <c r="H2908" i="19"/>
  <c r="H3220" i="19"/>
  <c r="H5139" i="19"/>
  <c r="H36" i="19"/>
  <c r="H2986" i="19"/>
  <c r="H3090" i="19"/>
  <c r="H685" i="19"/>
  <c r="H3142" i="19"/>
  <c r="H229" i="19"/>
  <c r="H2960" i="19"/>
  <c r="H3399" i="19"/>
  <c r="H3486" i="19"/>
  <c r="H2575" i="19"/>
  <c r="H750" i="19"/>
  <c r="H4443" i="19"/>
  <c r="H3921" i="19"/>
  <c r="H5052" i="19"/>
  <c r="H485" i="19"/>
  <c r="H4008" i="19"/>
  <c r="H4965" i="19"/>
  <c r="H4878" i="19"/>
  <c r="H4704" i="19"/>
  <c r="H3573" i="19"/>
  <c r="H4356" i="19"/>
  <c r="H2666" i="19"/>
  <c r="B167" i="19"/>
  <c r="B103" i="19"/>
  <c r="B359" i="19"/>
  <c r="C5055" i="19"/>
  <c r="B3198" i="19"/>
  <c r="C3119" i="19"/>
  <c r="C1408" i="19"/>
  <c r="C1318" i="19"/>
  <c r="C3015" i="19"/>
  <c r="C4011" i="19"/>
  <c r="C3353" i="19"/>
  <c r="C3924" i="19"/>
  <c r="C2488" i="19"/>
  <c r="C39" i="19"/>
  <c r="C3663" i="19"/>
  <c r="B3328" i="19"/>
  <c r="C4968" i="19"/>
  <c r="B231" i="19"/>
  <c r="B3664" i="19"/>
  <c r="C2308" i="19"/>
  <c r="C3197" i="19"/>
  <c r="B2509" i="19"/>
  <c r="C5229" i="19"/>
  <c r="B3925" i="19"/>
  <c r="C2398" i="19"/>
  <c r="C3223" i="19"/>
  <c r="C296" i="19"/>
  <c r="B3016" i="19"/>
  <c r="C958" i="19"/>
  <c r="C3327" i="19"/>
  <c r="C3041" i="19"/>
  <c r="B3250" i="19"/>
  <c r="B3146" i="19"/>
  <c r="C1138" i="19"/>
  <c r="B4447" i="19"/>
  <c r="B5317" i="19"/>
  <c r="B615" i="19"/>
  <c r="B4534" i="19"/>
  <c r="B2690" i="19"/>
  <c r="C4533" i="19"/>
  <c r="B2600" i="19"/>
  <c r="C3750" i="19"/>
  <c r="B4795" i="19"/>
  <c r="C1588" i="19"/>
  <c r="C2668" i="19"/>
  <c r="C3249" i="19"/>
  <c r="B551" i="19"/>
  <c r="C360" i="19"/>
  <c r="C3067" i="19"/>
  <c r="B3838" i="19"/>
  <c r="B3224" i="19"/>
  <c r="B3094" i="19"/>
  <c r="C4881" i="19"/>
  <c r="B3120" i="19"/>
  <c r="C2218" i="19"/>
  <c r="C4359" i="19"/>
  <c r="B38" i="19"/>
  <c r="C868" i="19"/>
  <c r="C424" i="19"/>
  <c r="C1768" i="19"/>
  <c r="C2038" i="19"/>
  <c r="C3837" i="19"/>
  <c r="C1048" i="19"/>
  <c r="B752" i="19"/>
  <c r="B688" i="19"/>
  <c r="B4882" i="19"/>
  <c r="C2128" i="19"/>
  <c r="B423" i="19"/>
  <c r="C1678" i="19"/>
  <c r="B487" i="19"/>
  <c r="B5143" i="19"/>
  <c r="C4446" i="19"/>
  <c r="B3302" i="19"/>
  <c r="B3068" i="19"/>
  <c r="B3490" i="19"/>
  <c r="B3403" i="19"/>
  <c r="C3093" i="19"/>
  <c r="C488" i="19"/>
  <c r="C778" i="19"/>
  <c r="C688" i="19"/>
  <c r="C3301" i="19"/>
  <c r="B3751" i="19"/>
  <c r="C1498" i="19"/>
  <c r="B3276" i="19"/>
  <c r="B4012" i="19"/>
  <c r="C4272" i="19"/>
  <c r="C3402" i="19"/>
  <c r="C3489" i="19"/>
  <c r="C616" i="19"/>
  <c r="C1228" i="19"/>
  <c r="C4794" i="19"/>
  <c r="C4707" i="19"/>
  <c r="C1858" i="19"/>
  <c r="B4186" i="19"/>
  <c r="B4099" i="19"/>
  <c r="B3577" i="19"/>
  <c r="C3145" i="19"/>
  <c r="C4098" i="19"/>
  <c r="B295" i="19"/>
  <c r="C3275" i="19"/>
  <c r="C5316" i="19"/>
  <c r="C168" i="19"/>
  <c r="C104" i="19"/>
  <c r="B4708" i="19"/>
  <c r="C2989" i="19"/>
  <c r="C1948" i="19"/>
  <c r="B3354" i="19"/>
  <c r="B4360" i="19"/>
  <c r="C3576" i="19"/>
  <c r="B3042" i="19"/>
  <c r="B5230" i="19"/>
  <c r="C5142" i="19"/>
  <c r="B4969" i="19"/>
  <c r="C4185" i="19"/>
  <c r="B5056" i="19"/>
  <c r="C552" i="19"/>
  <c r="C232" i="19"/>
  <c r="B3172" i="19"/>
  <c r="B4273" i="19"/>
  <c r="B4621" i="19"/>
  <c r="C4620" i="19"/>
  <c r="C2578" i="19"/>
  <c r="C3171" i="19"/>
  <c r="B21" i="2"/>
  <c r="C22" i="2"/>
  <c r="H686" i="19" a="1"/>
  <c r="G3040" i="19"/>
  <c r="H3169" i="19" a="1"/>
  <c r="F166" i="19"/>
  <c r="G423" i="19"/>
  <c r="H5315" i="19" a="1"/>
  <c r="H3487" i="19" a="1"/>
  <c r="F3093" i="19"/>
  <c r="H2961" i="19" a="1"/>
  <c r="F4272" i="19"/>
  <c r="F3663" i="19"/>
  <c r="G1317" i="19"/>
  <c r="F4620" i="19"/>
  <c r="H3299" i="19" a="1"/>
  <c r="G4619" i="19"/>
  <c r="H358" i="19" a="1"/>
  <c r="F5317" i="19"/>
  <c r="G5316" i="19"/>
  <c r="H3039" i="19" a="1"/>
  <c r="F358" i="19"/>
  <c r="H4879" i="19" a="1"/>
  <c r="G2487" i="19"/>
  <c r="F102" i="19"/>
  <c r="G3248" i="19"/>
  <c r="F3223" i="19"/>
  <c r="G3144" i="19"/>
  <c r="F3171" i="19"/>
  <c r="G1947" i="19"/>
  <c r="H3117" i="19" a="1"/>
  <c r="G2307" i="19"/>
  <c r="F4185" i="19"/>
  <c r="H37" i="19" a="1"/>
  <c r="F294" i="19"/>
  <c r="G777" i="19"/>
  <c r="G3326" i="19"/>
  <c r="F4533" i="19"/>
  <c r="F4968" i="19"/>
  <c r="G3575" i="19"/>
  <c r="G5054" i="19"/>
  <c r="G1227" i="19"/>
  <c r="F4881" i="19"/>
  <c r="H2935" i="19" a="1"/>
  <c r="G4445" i="19"/>
  <c r="G2962" i="19"/>
  <c r="H4444" i="19" a="1"/>
  <c r="F3402" i="19"/>
  <c r="G2988" i="19"/>
  <c r="F615" i="19"/>
  <c r="G3092" i="19"/>
  <c r="H422" i="19" a="1"/>
  <c r="G487" i="19"/>
  <c r="H3352" i="19" a="1"/>
  <c r="G2397" i="19"/>
  <c r="F4098" i="19"/>
  <c r="H4792" i="19" a="1"/>
  <c r="G867" i="19"/>
  <c r="H3748" i="19" a="1"/>
  <c r="H5053" i="19" a="1"/>
  <c r="G3353" i="19"/>
  <c r="G3749" i="19"/>
  <c r="F3576" i="19"/>
  <c r="G2127" i="19"/>
  <c r="H2667" i="19" a="1"/>
  <c r="G5141" i="19"/>
  <c r="H3273" i="19" a="1"/>
  <c r="G2217" i="19"/>
  <c r="F3750" i="19"/>
  <c r="H4009" i="19" a="1"/>
  <c r="G295" i="19"/>
  <c r="G3488" i="19"/>
  <c r="G4880" i="19"/>
  <c r="F3924" i="19"/>
  <c r="G3170" i="19"/>
  <c r="G4793" i="19"/>
  <c r="H5227" i="19" a="1"/>
  <c r="H3400" i="19" a="1"/>
  <c r="G4271" i="19"/>
  <c r="F2599" i="19"/>
  <c r="F3327" i="19"/>
  <c r="H4531" i="19" a="1"/>
  <c r="G2668" i="19"/>
  <c r="H166" i="19" a="1"/>
  <c r="F2508" i="19"/>
  <c r="G3196" i="19"/>
  <c r="F422" i="19"/>
  <c r="G231" i="19"/>
  <c r="F751" i="19"/>
  <c r="H550" i="19" a="1"/>
  <c r="G3014" i="19"/>
  <c r="H3195" i="19" a="1"/>
  <c r="F3837" i="19"/>
  <c r="F5142" i="19"/>
  <c r="G4967" i="19"/>
  <c r="G1677" i="19"/>
  <c r="F3275" i="19"/>
  <c r="H614" i="19" a="1"/>
  <c r="G616" i="19"/>
  <c r="F550" i="19"/>
  <c r="F4794" i="19"/>
  <c r="G38" i="19"/>
  <c r="G4532" i="19"/>
  <c r="G551" i="19"/>
  <c r="H3835" i="19" a="1"/>
  <c r="G4358" i="19"/>
  <c r="G3923" i="19"/>
  <c r="H3247" i="19" a="1"/>
  <c r="F37" i="19"/>
  <c r="H4705" i="19" a="1"/>
  <c r="G4184" i="19"/>
  <c r="G3300" i="19"/>
  <c r="F3041" i="19"/>
  <c r="F4359" i="19"/>
  <c r="G687" i="19"/>
  <c r="H4270" i="19" a="1"/>
  <c r="F2689" i="19"/>
  <c r="H2486" i="19" a="1"/>
  <c r="F4707" i="19"/>
  <c r="H3574" i="19" a="1"/>
  <c r="G3836" i="19"/>
  <c r="F687" i="19"/>
  <c r="F230" i="19"/>
  <c r="F5229" i="19"/>
  <c r="G1767" i="19"/>
  <c r="G2577" i="19"/>
  <c r="G1137" i="19"/>
  <c r="G3662" i="19"/>
  <c r="F3119" i="19"/>
  <c r="G3222" i="19"/>
  <c r="F3249" i="19"/>
  <c r="F3015" i="19"/>
  <c r="H4357" i="19" a="1"/>
  <c r="G4010" i="19"/>
  <c r="G1587" i="19"/>
  <c r="H102" i="19" a="1"/>
  <c r="G3066" i="19"/>
  <c r="H4183" i="19" a="1"/>
  <c r="H3325" i="19" a="1"/>
  <c r="G1047" i="19"/>
  <c r="G4706" i="19"/>
  <c r="G359" i="19"/>
  <c r="F3489" i="19"/>
  <c r="H3221" i="19" a="1"/>
  <c r="F486" i="19"/>
  <c r="H5140" i="19" a="1"/>
  <c r="F3197" i="19"/>
  <c r="H2987" i="19" a="1"/>
  <c r="F3301" i="19"/>
  <c r="H751" i="19" a="1"/>
  <c r="H3661" i="19" a="1"/>
  <c r="G1497" i="19"/>
  <c r="G3118" i="19"/>
  <c r="G3274" i="19"/>
  <c r="H3922" i="19" a="1"/>
  <c r="H4966" i="19" a="1"/>
  <c r="G4097" i="19"/>
  <c r="H4618" i="19" a="1"/>
  <c r="F3145" i="19"/>
  <c r="F3354" i="19"/>
  <c r="H3143" i="19" a="1"/>
  <c r="G103" i="19"/>
  <c r="H3065" i="19" a="1"/>
  <c r="H294" i="19" a="1"/>
  <c r="F4446" i="19"/>
  <c r="F4011" i="19"/>
  <c r="G1407" i="19"/>
  <c r="G167" i="19"/>
  <c r="H4096" i="19" a="1"/>
  <c r="G2037" i="19"/>
  <c r="H2576" i="19" a="1"/>
  <c r="G957" i="19"/>
  <c r="H230" i="19" a="1"/>
  <c r="F2989" i="19"/>
  <c r="F5055" i="19"/>
  <c r="H3013" i="19" a="1"/>
  <c r="F3067" i="19"/>
  <c r="G5228" i="19"/>
  <c r="G1857" i="19"/>
  <c r="H3091" i="19" a="1"/>
  <c r="G3401" i="19"/>
  <c r="H486" i="19" a="1"/>
  <c r="H4879" i="19" l="1"/>
  <c r="H614" i="19"/>
  <c r="H4444" i="19"/>
  <c r="H3039" i="19"/>
  <c r="H486" i="19"/>
  <c r="H3013" i="19"/>
  <c r="H3661" i="19"/>
  <c r="H751" i="19"/>
  <c r="H4009" i="19"/>
  <c r="H2935" i="19"/>
  <c r="H358" i="19"/>
  <c r="H3352" i="19"/>
  <c r="H230" i="19"/>
  <c r="H2987" i="19"/>
  <c r="H3574" i="19"/>
  <c r="H3299" i="19"/>
  <c r="H4966" i="19"/>
  <c r="H2576" i="19"/>
  <c r="H5140" i="19"/>
  <c r="H2486" i="19"/>
  <c r="H3195" i="19"/>
  <c r="H3273" i="19"/>
  <c r="H3400" i="19"/>
  <c r="H4096" i="19"/>
  <c r="H3221" i="19"/>
  <c r="H4270" i="19"/>
  <c r="H550" i="19"/>
  <c r="H2667" i="19"/>
  <c r="H2961" i="19"/>
  <c r="H3487" i="19"/>
  <c r="H3922" i="19"/>
  <c r="H294" i="19"/>
  <c r="H3325" i="19"/>
  <c r="H5053" i="19"/>
  <c r="H37" i="19"/>
  <c r="H5315" i="19"/>
  <c r="H3091" i="19"/>
  <c r="H3065" i="19"/>
  <c r="H4183" i="19"/>
  <c r="H4705" i="19"/>
  <c r="H166" i="19"/>
  <c r="H3748" i="19"/>
  <c r="H3143" i="19"/>
  <c r="H102" i="19"/>
  <c r="H3247" i="19"/>
  <c r="H4531" i="19"/>
  <c r="H4792" i="19"/>
  <c r="H3117" i="19"/>
  <c r="H3169" i="19"/>
  <c r="H422" i="19"/>
  <c r="H686" i="19"/>
  <c r="H5227" i="19"/>
  <c r="H4618" i="19"/>
  <c r="H4357" i="19"/>
  <c r="H3835" i="19"/>
  <c r="B4187" i="19"/>
  <c r="B4361" i="19"/>
  <c r="B5144" i="19"/>
  <c r="B5318" i="19"/>
  <c r="C233" i="19"/>
  <c r="B4274" i="19"/>
  <c r="C1319" i="19"/>
  <c r="C3120" i="19"/>
  <c r="B488" i="19"/>
  <c r="B753" i="19"/>
  <c r="B689" i="19"/>
  <c r="C5056" i="19"/>
  <c r="C2669" i="19"/>
  <c r="B3199" i="19"/>
  <c r="C4273" i="19"/>
  <c r="C2039" i="19"/>
  <c r="C3328" i="19"/>
  <c r="C4534" i="19"/>
  <c r="C1859" i="19"/>
  <c r="C425" i="19"/>
  <c r="C4621" i="19"/>
  <c r="B3277" i="19"/>
  <c r="B3043" i="19"/>
  <c r="C3224" i="19"/>
  <c r="C2579" i="19"/>
  <c r="C3042" i="19"/>
  <c r="B3225" i="19"/>
  <c r="B3147" i="19"/>
  <c r="C3276" i="19"/>
  <c r="C1229" i="19"/>
  <c r="C3250" i="19"/>
  <c r="B168" i="19"/>
  <c r="B104" i="19"/>
  <c r="C4708" i="19"/>
  <c r="C297" i="19"/>
  <c r="B5057" i="19"/>
  <c r="C3172" i="19"/>
  <c r="C1949" i="19"/>
  <c r="B3303" i="19"/>
  <c r="C779" i="19"/>
  <c r="C689" i="19"/>
  <c r="B3491" i="19"/>
  <c r="B3404" i="19"/>
  <c r="C4447" i="19"/>
  <c r="B3121" i="19"/>
  <c r="C1679" i="19"/>
  <c r="B4013" i="19"/>
  <c r="C2399" i="19"/>
  <c r="C1409" i="19"/>
  <c r="C4882" i="19"/>
  <c r="C3354" i="19"/>
  <c r="C3016" i="19"/>
  <c r="B3578" i="19"/>
  <c r="B5231" i="19"/>
  <c r="C489" i="19"/>
  <c r="B2691" i="19"/>
  <c r="B4535" i="19"/>
  <c r="C3068" i="19"/>
  <c r="C361" i="19"/>
  <c r="B3355" i="19"/>
  <c r="C4012" i="19"/>
  <c r="C5143" i="19"/>
  <c r="B3665" i="19"/>
  <c r="C1139" i="19"/>
  <c r="B424" i="19"/>
  <c r="B4970" i="19"/>
  <c r="C3664" i="19"/>
  <c r="C3302" i="19"/>
  <c r="C3577" i="19"/>
  <c r="B616" i="19"/>
  <c r="C617" i="19"/>
  <c r="C4795" i="19"/>
  <c r="C869" i="19"/>
  <c r="B3095" i="19"/>
  <c r="B552" i="19"/>
  <c r="C2309" i="19"/>
  <c r="B3251" i="19"/>
  <c r="B4883" i="19"/>
  <c r="B4709" i="19"/>
  <c r="C5230" i="19"/>
  <c r="B4448" i="19"/>
  <c r="B4796" i="19"/>
  <c r="B360" i="19"/>
  <c r="C3490" i="19"/>
  <c r="C3403" i="19"/>
  <c r="C1589" i="19"/>
  <c r="C553" i="19"/>
  <c r="C2219" i="19"/>
  <c r="B3926" i="19"/>
  <c r="C3838" i="19"/>
  <c r="C5317" i="19"/>
  <c r="B3752" i="19"/>
  <c r="C3751" i="19"/>
  <c r="C1499" i="19"/>
  <c r="C959" i="19"/>
  <c r="B296" i="19"/>
  <c r="C169" i="19"/>
  <c r="C105" i="19"/>
  <c r="C3925" i="19"/>
  <c r="B4622" i="19"/>
  <c r="C4186" i="19"/>
  <c r="C1769" i="19"/>
  <c r="B2601" i="19"/>
  <c r="B2510" i="19"/>
  <c r="C40" i="19"/>
  <c r="C4099" i="19"/>
  <c r="C3146" i="19"/>
  <c r="C3198" i="19"/>
  <c r="C4360" i="19"/>
  <c r="B3839" i="19"/>
  <c r="B3329" i="19"/>
  <c r="B3069" i="19"/>
  <c r="B4100" i="19"/>
  <c r="C2129" i="19"/>
  <c r="B39" i="19"/>
  <c r="C4969" i="19"/>
  <c r="C3094" i="19"/>
  <c r="B3173" i="19"/>
  <c r="C1049" i="19"/>
  <c r="C2489" i="19"/>
  <c r="B232" i="19"/>
  <c r="H3144" i="19" a="1"/>
  <c r="G4794" i="19"/>
  <c r="H4271" i="19" a="1"/>
  <c r="G4533" i="19"/>
  <c r="F4708" i="19"/>
  <c r="H4184" i="19" a="1"/>
  <c r="F3577" i="19"/>
  <c r="F4534" i="19"/>
  <c r="H4619" i="19" a="1"/>
  <c r="F3250" i="19"/>
  <c r="F231" i="19"/>
  <c r="G4098" i="19"/>
  <c r="F5056" i="19"/>
  <c r="G4272" i="19"/>
  <c r="H3353" i="19" a="1"/>
  <c r="F359" i="19"/>
  <c r="H3040" i="19" a="1"/>
  <c r="G1318" i="19"/>
  <c r="G4011" i="19"/>
  <c r="G168" i="19"/>
  <c r="H615" i="19" a="1"/>
  <c r="F551" i="19"/>
  <c r="G958" i="19"/>
  <c r="F3016" i="19"/>
  <c r="G3354" i="19"/>
  <c r="H3923" i="19" a="1"/>
  <c r="G5055" i="19"/>
  <c r="H3274" i="19" a="1"/>
  <c r="G3041" i="19"/>
  <c r="H4445" i="19" a="1"/>
  <c r="G2488" i="19"/>
  <c r="G3119" i="19"/>
  <c r="F4186" i="19"/>
  <c r="G3576" i="19"/>
  <c r="F2509" i="19"/>
  <c r="H3575" i="19" a="1"/>
  <c r="G1138" i="19"/>
  <c r="G3171" i="19"/>
  <c r="H4793" i="19" a="1"/>
  <c r="F3198" i="19"/>
  <c r="F167" i="19"/>
  <c r="H38" i="19" a="1"/>
  <c r="G5142" i="19"/>
  <c r="F5230" i="19"/>
  <c r="F3490" i="19"/>
  <c r="F3751" i="19"/>
  <c r="F423" i="19"/>
  <c r="G3489" i="19"/>
  <c r="G1498" i="19"/>
  <c r="G2038" i="19"/>
  <c r="H4706" i="19" a="1"/>
  <c r="F616" i="19"/>
  <c r="G3275" i="19"/>
  <c r="H103" i="19" a="1"/>
  <c r="H295" i="19" a="1"/>
  <c r="G1408" i="19"/>
  <c r="H3014" i="19" a="1"/>
  <c r="G3249" i="19"/>
  <c r="H3092" i="19" a="1"/>
  <c r="G4185" i="19"/>
  <c r="G552" i="19"/>
  <c r="F3042" i="19"/>
  <c r="H4532" i="19" a="1"/>
  <c r="G232" i="19"/>
  <c r="G2398" i="19"/>
  <c r="H4880" i="19" a="1"/>
  <c r="G3223" i="19"/>
  <c r="G39" i="19"/>
  <c r="F5318" i="19"/>
  <c r="F3838" i="19"/>
  <c r="G3093" i="19"/>
  <c r="G3924" i="19"/>
  <c r="G5317" i="19"/>
  <c r="G2669" i="19"/>
  <c r="G778" i="19"/>
  <c r="G3837" i="19"/>
  <c r="H3749" i="19" a="1"/>
  <c r="G104" i="19"/>
  <c r="F4795" i="19"/>
  <c r="H2577" i="19" a="1"/>
  <c r="F3664" i="19"/>
  <c r="F3094" i="19"/>
  <c r="H2668" i="19" a="1"/>
  <c r="F3302" i="19"/>
  <c r="H359" i="19" a="1"/>
  <c r="G4620" i="19"/>
  <c r="H3170" i="19" a="1"/>
  <c r="F752" i="19"/>
  <c r="F487" i="19"/>
  <c r="G4881" i="19"/>
  <c r="H3326" i="19" a="1"/>
  <c r="G2989" i="19"/>
  <c r="G2308" i="19"/>
  <c r="H5316" i="19" a="1"/>
  <c r="F3276" i="19"/>
  <c r="H2487" i="19" a="1"/>
  <c r="G4968" i="19"/>
  <c r="H4097" i="19" a="1"/>
  <c r="G2578" i="19"/>
  <c r="F4360" i="19"/>
  <c r="H3401" i="19" a="1"/>
  <c r="G3301" i="19"/>
  <c r="F3224" i="19"/>
  <c r="F38" i="19"/>
  <c r="F3120" i="19"/>
  <c r="H687" i="19" a="1"/>
  <c r="G1588" i="19"/>
  <c r="H752" i="19" a="1"/>
  <c r="G1678" i="19"/>
  <c r="H4358" i="19" a="1"/>
  <c r="F3068" i="19"/>
  <c r="H3222" i="19" a="1"/>
  <c r="G3327" i="19"/>
  <c r="H3488" i="19" a="1"/>
  <c r="G3015" i="19"/>
  <c r="F4621" i="19"/>
  <c r="F4012" i="19"/>
  <c r="H3300" i="19" a="1"/>
  <c r="F2690" i="19"/>
  <c r="G4707" i="19"/>
  <c r="H167" i="19" a="1"/>
  <c r="G4359" i="19"/>
  <c r="H5228" i="19" a="1"/>
  <c r="G1948" i="19"/>
  <c r="H3118" i="19" a="1"/>
  <c r="G360" i="19"/>
  <c r="G3402" i="19"/>
  <c r="H3248" i="19" a="1"/>
  <c r="G3197" i="19"/>
  <c r="G3750" i="19"/>
  <c r="F3925" i="19"/>
  <c r="F4882" i="19"/>
  <c r="F103" i="19"/>
  <c r="H231" i="19" a="1"/>
  <c r="G2218" i="19"/>
  <c r="H4010" i="19" a="1"/>
  <c r="F4099" i="19"/>
  <c r="F2600" i="19"/>
  <c r="F4273" i="19"/>
  <c r="G424" i="19"/>
  <c r="H3836" i="19" a="1"/>
  <c r="G1858" i="19"/>
  <c r="F295" i="19"/>
  <c r="H2988" i="19" a="1"/>
  <c r="G1228" i="19"/>
  <c r="F3355" i="19"/>
  <c r="G2128" i="19"/>
  <c r="H3196" i="19" a="1"/>
  <c r="F3328" i="19"/>
  <c r="H551" i="19" a="1"/>
  <c r="G1768" i="19"/>
  <c r="H5054" i="19" a="1"/>
  <c r="F4969" i="19"/>
  <c r="G3663" i="19"/>
  <c r="G688" i="19"/>
  <c r="F3146" i="19"/>
  <c r="G4446" i="19"/>
  <c r="H4967" i="19" a="1"/>
  <c r="F4447" i="19"/>
  <c r="G488" i="19"/>
  <c r="G3145" i="19"/>
  <c r="H3662" i="19" a="1"/>
  <c r="F3172" i="19"/>
  <c r="G296" i="19"/>
  <c r="H5141" i="19" a="1"/>
  <c r="F3403" i="19"/>
  <c r="G5229" i="19"/>
  <c r="H2962" i="19" a="1"/>
  <c r="F688" i="19"/>
  <c r="G617" i="19"/>
  <c r="G3067" i="19"/>
  <c r="H423" i="19" a="1"/>
  <c r="G1048" i="19"/>
  <c r="H3066" i="19" a="1"/>
  <c r="G868" i="19"/>
  <c r="H487" i="19" a="1"/>
  <c r="F5143" i="19"/>
  <c r="H615" i="19" l="1"/>
  <c r="H4010" i="19"/>
  <c r="H3066" i="19"/>
  <c r="H3749" i="19"/>
  <c r="H3248" i="19"/>
  <c r="H3401" i="19"/>
  <c r="H3040" i="19"/>
  <c r="H103" i="19"/>
  <c r="H4706" i="19"/>
  <c r="H5054" i="19"/>
  <c r="H3118" i="19"/>
  <c r="H4097" i="19"/>
  <c r="H38" i="19"/>
  <c r="H3353" i="19"/>
  <c r="H487" i="19"/>
  <c r="H687" i="19"/>
  <c r="H551" i="19"/>
  <c r="H5228" i="19"/>
  <c r="H2487" i="19"/>
  <c r="H3923" i="19"/>
  <c r="H423" i="19"/>
  <c r="H3196" i="19"/>
  <c r="H167" i="19"/>
  <c r="H5316" i="19"/>
  <c r="H4880" i="19"/>
  <c r="H4793" i="19"/>
  <c r="H752" i="19"/>
  <c r="H3300" i="19"/>
  <c r="H3326" i="19"/>
  <c r="H4532" i="19"/>
  <c r="H3575" i="19"/>
  <c r="H4619" i="19"/>
  <c r="H4967" i="19"/>
  <c r="H2962" i="19"/>
  <c r="H2988" i="19"/>
  <c r="H4184" i="19"/>
  <c r="H231" i="19"/>
  <c r="H5141" i="19"/>
  <c r="H3836" i="19"/>
  <c r="H3488" i="19"/>
  <c r="H3170" i="19"/>
  <c r="H3092" i="19"/>
  <c r="H3222" i="19"/>
  <c r="H359" i="19"/>
  <c r="H3014" i="19"/>
  <c r="H4445" i="19"/>
  <c r="H4271" i="19"/>
  <c r="H2577" i="19"/>
  <c r="H3662" i="19"/>
  <c r="H4358" i="19"/>
  <c r="H2668" i="19"/>
  <c r="H295" i="19"/>
  <c r="H3274" i="19"/>
  <c r="H3144" i="19"/>
  <c r="B40" i="19"/>
  <c r="B3356" i="19"/>
  <c r="B3753" i="19"/>
  <c r="B3927" i="19"/>
  <c r="C4187" i="19"/>
  <c r="C1860" i="19"/>
  <c r="C170" i="19"/>
  <c r="C106" i="19"/>
  <c r="C1590" i="19"/>
  <c r="C1680" i="19"/>
  <c r="B4536" i="19"/>
  <c r="C3095" i="19"/>
  <c r="B5319" i="19"/>
  <c r="C4970" i="19"/>
  <c r="C1770" i="19"/>
  <c r="C690" i="19"/>
  <c r="C780" i="19"/>
  <c r="C3199" i="19"/>
  <c r="C490" i="19"/>
  <c r="B4275" i="19"/>
  <c r="B3200" i="19"/>
  <c r="C2220" i="19"/>
  <c r="B4014" i="19"/>
  <c r="B3278" i="19"/>
  <c r="C960" i="19"/>
  <c r="C3665" i="19"/>
  <c r="B489" i="19"/>
  <c r="B4623" i="19"/>
  <c r="B233" i="19"/>
  <c r="B3174" i="19"/>
  <c r="C3251" i="19"/>
  <c r="C3355" i="19"/>
  <c r="B297" i="19"/>
  <c r="C4448" i="19"/>
  <c r="C2400" i="19"/>
  <c r="C4883" i="19"/>
  <c r="C4100" i="19"/>
  <c r="B3666" i="19"/>
  <c r="C1500" i="19"/>
  <c r="B3148" i="19"/>
  <c r="C870" i="19"/>
  <c r="B5145" i="19"/>
  <c r="C3277" i="19"/>
  <c r="B3252" i="19"/>
  <c r="C3147" i="19"/>
  <c r="C3491" i="19"/>
  <c r="C3404" i="19"/>
  <c r="C4274" i="19"/>
  <c r="B361" i="19"/>
  <c r="B3840" i="19"/>
  <c r="B2692" i="19"/>
  <c r="C3043" i="19"/>
  <c r="C362" i="19"/>
  <c r="B3070" i="19"/>
  <c r="C1950" i="19"/>
  <c r="C2130" i="19"/>
  <c r="C5144" i="19"/>
  <c r="C1410" i="19"/>
  <c r="C3121" i="19"/>
  <c r="C234" i="19"/>
  <c r="C3839" i="19"/>
  <c r="B4188" i="19"/>
  <c r="C41" i="19"/>
  <c r="C3578" i="19"/>
  <c r="C5318" i="19"/>
  <c r="C3329" i="19"/>
  <c r="C5057" i="19"/>
  <c r="B3096" i="19"/>
  <c r="B2511" i="19"/>
  <c r="B4710" i="19"/>
  <c r="C2310" i="19"/>
  <c r="B425" i="19"/>
  <c r="B4797" i="19"/>
  <c r="B617" i="19"/>
  <c r="C3752" i="19"/>
  <c r="C1230" i="19"/>
  <c r="C2490" i="19"/>
  <c r="C4535" i="19"/>
  <c r="B3330" i="19"/>
  <c r="C3069" i="19"/>
  <c r="C4361" i="19"/>
  <c r="B5232" i="19"/>
  <c r="C2580" i="19"/>
  <c r="C3225" i="19"/>
  <c r="C618" i="19"/>
  <c r="C426" i="19"/>
  <c r="C554" i="19"/>
  <c r="B4101" i="19"/>
  <c r="C4796" i="19"/>
  <c r="C1320" i="19"/>
  <c r="B3304" i="19"/>
  <c r="B754" i="19"/>
  <c r="B690" i="19"/>
  <c r="B4449" i="19"/>
  <c r="C4013" i="19"/>
  <c r="B3492" i="19"/>
  <c r="B3405" i="19"/>
  <c r="C2040" i="19"/>
  <c r="B4362" i="19"/>
  <c r="C1050" i="19"/>
  <c r="C1140" i="19"/>
  <c r="C3173" i="19"/>
  <c r="B2602" i="19"/>
  <c r="C3926" i="19"/>
  <c r="B4884" i="19"/>
  <c r="B4971" i="19"/>
  <c r="B3122" i="19"/>
  <c r="B5058" i="19"/>
  <c r="C5231" i="19"/>
  <c r="B3579" i="19"/>
  <c r="B169" i="19"/>
  <c r="B105" i="19"/>
  <c r="C3303" i="19"/>
  <c r="C2670" i="19"/>
  <c r="C4709" i="19"/>
  <c r="C4622" i="19"/>
  <c r="B3226" i="19"/>
  <c r="B553" i="19"/>
  <c r="C298" i="19"/>
  <c r="H3354" i="19" a="1"/>
  <c r="F360" i="19"/>
  <c r="H4272" i="19" a="1"/>
  <c r="G2039" i="19"/>
  <c r="H3197" i="19" a="1"/>
  <c r="G3355" i="19"/>
  <c r="G2399" i="19"/>
  <c r="H688" i="19" a="1"/>
  <c r="F168" i="19"/>
  <c r="F4361" i="19"/>
  <c r="H360" i="19" a="1"/>
  <c r="G4012" i="19"/>
  <c r="H3249" i="19" a="1"/>
  <c r="G1139" i="19"/>
  <c r="H4707" i="19" a="1"/>
  <c r="G3490" i="19"/>
  <c r="H3015" i="19" a="1"/>
  <c r="G4795" i="19"/>
  <c r="G553" i="19"/>
  <c r="H4881" i="19" a="1"/>
  <c r="F232" i="19"/>
  <c r="G1049" i="19"/>
  <c r="H4359" i="19" a="1"/>
  <c r="G779" i="19"/>
  <c r="H2578" i="19" a="1"/>
  <c r="G1499" i="19"/>
  <c r="F4100" i="19"/>
  <c r="H753" i="19" a="1"/>
  <c r="H2989" i="19" a="1"/>
  <c r="F3578" i="19"/>
  <c r="H3067" i="19" a="1"/>
  <c r="F3926" i="19"/>
  <c r="G2219" i="19"/>
  <c r="F104" i="19"/>
  <c r="H616" i="19" a="1"/>
  <c r="G959" i="19"/>
  <c r="F488" i="19"/>
  <c r="G4360" i="19"/>
  <c r="H3145" i="19" a="1"/>
  <c r="F4535" i="19"/>
  <c r="G4708" i="19"/>
  <c r="H4794" i="19" a="1"/>
  <c r="H3489" i="19" a="1"/>
  <c r="G1319" i="19"/>
  <c r="G4969" i="19"/>
  <c r="F3329" i="19"/>
  <c r="F4013" i="19"/>
  <c r="H2488" i="19" a="1"/>
  <c r="F3069" i="19"/>
  <c r="H4533" i="19" a="1"/>
  <c r="F3121" i="19"/>
  <c r="F689" i="19"/>
  <c r="H4185" i="19" a="1"/>
  <c r="G5056" i="19"/>
  <c r="F4796" i="19"/>
  <c r="H3171" i="19" a="1"/>
  <c r="G3120" i="19"/>
  <c r="H5142" i="19" a="1"/>
  <c r="F5231" i="19"/>
  <c r="G3302" i="19"/>
  <c r="G3146" i="19"/>
  <c r="H552" i="19" a="1"/>
  <c r="F5057" i="19"/>
  <c r="H232" i="19" a="1"/>
  <c r="F424" i="19"/>
  <c r="G3664" i="19"/>
  <c r="F3225" i="19"/>
  <c r="F3199" i="19"/>
  <c r="F5319" i="19"/>
  <c r="G4447" i="19"/>
  <c r="G489" i="19"/>
  <c r="G3016" i="19"/>
  <c r="G869" i="19"/>
  <c r="F3043" i="19"/>
  <c r="G3172" i="19"/>
  <c r="F2601" i="19"/>
  <c r="H3275" i="19" a="1"/>
  <c r="F3095" i="19"/>
  <c r="F4448" i="19"/>
  <c r="G3838" i="19"/>
  <c r="G1679" i="19"/>
  <c r="G3042" i="19"/>
  <c r="F3665" i="19"/>
  <c r="F296" i="19"/>
  <c r="G1949" i="19"/>
  <c r="H3119" i="19" a="1"/>
  <c r="G5230" i="19"/>
  <c r="G5143" i="19"/>
  <c r="H296" i="19" a="1"/>
  <c r="F552" i="19"/>
  <c r="H3223" i="19" a="1"/>
  <c r="G2129" i="19"/>
  <c r="F4622" i="19"/>
  <c r="F4883" i="19"/>
  <c r="H3327" i="19" a="1"/>
  <c r="G40" i="19"/>
  <c r="H3576" i="19" a="1"/>
  <c r="G3250" i="19"/>
  <c r="G2489" i="19"/>
  <c r="H488" i="19" a="1"/>
  <c r="G3751" i="19"/>
  <c r="G4273" i="19"/>
  <c r="H5229" i="19" a="1"/>
  <c r="G1589" i="19"/>
  <c r="F3404" i="19"/>
  <c r="F2510" i="19"/>
  <c r="F3173" i="19"/>
  <c r="G1229" i="19"/>
  <c r="G3094" i="19"/>
  <c r="F39" i="19"/>
  <c r="H3663" i="19" a="1"/>
  <c r="G3224" i="19"/>
  <c r="G4534" i="19"/>
  <c r="G3328" i="19"/>
  <c r="G3198" i="19"/>
  <c r="G105" i="19"/>
  <c r="G297" i="19"/>
  <c r="G3276" i="19"/>
  <c r="H4446" i="19" a="1"/>
  <c r="F4709" i="19"/>
  <c r="G2670" i="19"/>
  <c r="H3041" i="19" a="1"/>
  <c r="G361" i="19"/>
  <c r="H4098" i="19" a="1"/>
  <c r="F3147" i="19"/>
  <c r="F617" i="19"/>
  <c r="F3491" i="19"/>
  <c r="G4099" i="19"/>
  <c r="F3303" i="19"/>
  <c r="H4620" i="19" a="1"/>
  <c r="G3403" i="19"/>
  <c r="F3277" i="19"/>
  <c r="G2309" i="19"/>
  <c r="F4187" i="19"/>
  <c r="F3839" i="19"/>
  <c r="F753" i="19"/>
  <c r="G233" i="19"/>
  <c r="F2691" i="19"/>
  <c r="H3837" i="19" a="1"/>
  <c r="H4011" i="19" a="1"/>
  <c r="H3093" i="19" a="1"/>
  <c r="H168" i="19" a="1"/>
  <c r="G425" i="19"/>
  <c r="H3402" i="19" a="1"/>
  <c r="H4968" i="19" a="1"/>
  <c r="G1409" i="19"/>
  <c r="H5055" i="19" a="1"/>
  <c r="G4186" i="19"/>
  <c r="F4970" i="19"/>
  <c r="F3251" i="19"/>
  <c r="G5318" i="19"/>
  <c r="H3301" i="19" a="1"/>
  <c r="G3068" i="19"/>
  <c r="G618" i="19"/>
  <c r="H2669" i="19" a="1"/>
  <c r="G689" i="19"/>
  <c r="G2579" i="19"/>
  <c r="H424" i="19" a="1"/>
  <c r="F3752" i="19"/>
  <c r="F5144" i="19"/>
  <c r="H104" i="19" a="1"/>
  <c r="G4882" i="19"/>
  <c r="G4621" i="19"/>
  <c r="F3356" i="19"/>
  <c r="G1859" i="19"/>
  <c r="F4274" i="19"/>
  <c r="H39" i="19" a="1"/>
  <c r="G169" i="19"/>
  <c r="H3924" i="19" a="1"/>
  <c r="H5317" i="19" a="1"/>
  <c r="H3750" i="19" a="1"/>
  <c r="G1769" i="19"/>
  <c r="G3925" i="19"/>
  <c r="G3577" i="19"/>
  <c r="H616" i="19" l="1"/>
  <c r="H3145" i="19"/>
  <c r="H4620" i="19"/>
  <c r="H3576" i="19"/>
  <c r="H232" i="19"/>
  <c r="H3067" i="19"/>
  <c r="H3663" i="19"/>
  <c r="H3489" i="19"/>
  <c r="H3327" i="19"/>
  <c r="H552" i="19"/>
  <c r="H2989" i="19"/>
  <c r="H3275" i="19"/>
  <c r="H3093" i="19"/>
  <c r="H104" i="19"/>
  <c r="H753" i="19"/>
  <c r="H4794" i="19"/>
  <c r="H424" i="19"/>
  <c r="H5229" i="19"/>
  <c r="H4098" i="19"/>
  <c r="H3223" i="19"/>
  <c r="H5142" i="19"/>
  <c r="H2578" i="19"/>
  <c r="H168" i="19"/>
  <c r="H3750" i="19"/>
  <c r="H3041" i="19"/>
  <c r="H296" i="19"/>
  <c r="H3171" i="19"/>
  <c r="H4359" i="19"/>
  <c r="H360" i="19"/>
  <c r="H4011" i="19"/>
  <c r="H2669" i="19"/>
  <c r="H4446" i="19"/>
  <c r="H3119" i="19"/>
  <c r="H4185" i="19"/>
  <c r="H4881" i="19"/>
  <c r="H688" i="19"/>
  <c r="H5317" i="19"/>
  <c r="H3301" i="19"/>
  <c r="H4533" i="19"/>
  <c r="H3015" i="19"/>
  <c r="H3197" i="19"/>
  <c r="H3837" i="19"/>
  <c r="H2488" i="19"/>
  <c r="H4707" i="19"/>
  <c r="H4272" i="19"/>
  <c r="H3924" i="19"/>
  <c r="H5055" i="19"/>
  <c r="H488" i="19"/>
  <c r="H3249" i="19"/>
  <c r="H3354" i="19"/>
  <c r="H39" i="19"/>
  <c r="H4968" i="19"/>
  <c r="H3402" i="19"/>
  <c r="C4710" i="19"/>
  <c r="C619" i="19"/>
  <c r="B3357" i="19"/>
  <c r="C42" i="19"/>
  <c r="C1591" i="19"/>
  <c r="C2491" i="19"/>
  <c r="C3278" i="19"/>
  <c r="C5058" i="19"/>
  <c r="C1771" i="19"/>
  <c r="C363" i="19"/>
  <c r="B234" i="19"/>
  <c r="B3149" i="19"/>
  <c r="B2603" i="19"/>
  <c r="B4450" i="19"/>
  <c r="C4101" i="19"/>
  <c r="B3331" i="19"/>
  <c r="C2671" i="19"/>
  <c r="C3840" i="19"/>
  <c r="C2401" i="19"/>
  <c r="C5145" i="19"/>
  <c r="C3148" i="19"/>
  <c r="C2041" i="19"/>
  <c r="B2693" i="19"/>
  <c r="C3492" i="19"/>
  <c r="C3405" i="19"/>
  <c r="C4536" i="19"/>
  <c r="B3201" i="19"/>
  <c r="C2311" i="19"/>
  <c r="B41" i="19"/>
  <c r="C4797" i="19"/>
  <c r="C491" i="19"/>
  <c r="C3579" i="19"/>
  <c r="B5233" i="19"/>
  <c r="B3754" i="19"/>
  <c r="C3753" i="19"/>
  <c r="C3226" i="19"/>
  <c r="C4275" i="19"/>
  <c r="B618" i="19"/>
  <c r="B3667" i="19"/>
  <c r="B5059" i="19"/>
  <c r="C3200" i="19"/>
  <c r="B4537" i="19"/>
  <c r="C1411" i="19"/>
  <c r="B5320" i="19"/>
  <c r="C4623" i="19"/>
  <c r="B4798" i="19"/>
  <c r="C3356" i="19"/>
  <c r="B4276" i="19"/>
  <c r="C1501" i="19"/>
  <c r="B3097" i="19"/>
  <c r="B3928" i="19"/>
  <c r="B362" i="19"/>
  <c r="B298" i="19"/>
  <c r="C1051" i="19"/>
  <c r="C1681" i="19"/>
  <c r="B4015" i="19"/>
  <c r="C2131" i="19"/>
  <c r="C2581" i="19"/>
  <c r="B2512" i="19"/>
  <c r="C3927" i="19"/>
  <c r="C427" i="19"/>
  <c r="B426" i="19"/>
  <c r="C3174" i="19"/>
  <c r="C961" i="19"/>
  <c r="C4188" i="19"/>
  <c r="B3227" i="19"/>
  <c r="C871" i="19"/>
  <c r="C171" i="19"/>
  <c r="C107" i="19"/>
  <c r="C5319" i="19"/>
  <c r="B4972" i="19"/>
  <c r="C1231" i="19"/>
  <c r="C4884" i="19"/>
  <c r="C4449" i="19"/>
  <c r="B4885" i="19"/>
  <c r="C5232" i="19"/>
  <c r="B3279" i="19"/>
  <c r="C691" i="19"/>
  <c r="C781" i="19"/>
  <c r="C3122" i="19"/>
  <c r="B3253" i="19"/>
  <c r="C3330" i="19"/>
  <c r="C4014" i="19"/>
  <c r="B3493" i="19"/>
  <c r="B3406" i="19"/>
  <c r="B755" i="19"/>
  <c r="B691" i="19"/>
  <c r="B4189" i="19"/>
  <c r="C1321" i="19"/>
  <c r="B490" i="19"/>
  <c r="C299" i="19"/>
  <c r="B3175" i="19"/>
  <c r="C4971" i="19"/>
  <c r="B4711" i="19"/>
  <c r="B3305" i="19"/>
  <c r="B4363" i="19"/>
  <c r="B4624" i="19"/>
  <c r="C235" i="19"/>
  <c r="B3841" i="19"/>
  <c r="B170" i="19"/>
  <c r="B106" i="19"/>
  <c r="B5146" i="19"/>
  <c r="C1141" i="19"/>
  <c r="B3580" i="19"/>
  <c r="C3252" i="19"/>
  <c r="C3096" i="19"/>
  <c r="B3123" i="19"/>
  <c r="C3666" i="19"/>
  <c r="C2221" i="19"/>
  <c r="C3070" i="19"/>
  <c r="C4362" i="19"/>
  <c r="C3304" i="19"/>
  <c r="B554" i="19"/>
  <c r="B4102" i="19"/>
  <c r="C555" i="19"/>
  <c r="C1861" i="19"/>
  <c r="C1951" i="19"/>
  <c r="H3838" i="19" a="1"/>
  <c r="F4536" i="19"/>
  <c r="H3146" i="19" a="1"/>
  <c r="H5143" i="19" a="1"/>
  <c r="G5057" i="19"/>
  <c r="H617" i="19" a="1"/>
  <c r="F3096" i="19"/>
  <c r="F5145" i="19"/>
  <c r="G234" i="19"/>
  <c r="F690" i="19"/>
  <c r="H40" i="19" a="1"/>
  <c r="F3666" i="19"/>
  <c r="F3492" i="19"/>
  <c r="H3302" i="19" a="1"/>
  <c r="G1950" i="19"/>
  <c r="G690" i="19"/>
  <c r="G2130" i="19"/>
  <c r="H3751" i="19" a="1"/>
  <c r="F3840" i="19"/>
  <c r="H754" i="19" a="1"/>
  <c r="H4795" i="19" a="1"/>
  <c r="H2670" i="19" a="1"/>
  <c r="H689" i="19" a="1"/>
  <c r="F40" i="19"/>
  <c r="F3278" i="19"/>
  <c r="H3120" i="19" a="1"/>
  <c r="G1590" i="19"/>
  <c r="G1050" i="19"/>
  <c r="H4273" i="19" a="1"/>
  <c r="F5320" i="19"/>
  <c r="F3330" i="19"/>
  <c r="H3068" i="19" a="1"/>
  <c r="H2579" i="19" a="1"/>
  <c r="G5319" i="19"/>
  <c r="H3577" i="19" a="1"/>
  <c r="H3250" i="19" a="1"/>
  <c r="G3251" i="19"/>
  <c r="G4970" i="19"/>
  <c r="G41" i="19"/>
  <c r="H3276" i="19" a="1"/>
  <c r="F4971" i="19"/>
  <c r="G2040" i="19"/>
  <c r="F2511" i="19"/>
  <c r="H233" i="19" a="1"/>
  <c r="G4013" i="19"/>
  <c r="F297" i="19"/>
  <c r="F4188" i="19"/>
  <c r="H3355" i="19" a="1"/>
  <c r="F5232" i="19"/>
  <c r="F3753" i="19"/>
  <c r="H105" i="19" a="1"/>
  <c r="G362" i="19"/>
  <c r="G3069" i="19"/>
  <c r="G554" i="19"/>
  <c r="H553" i="19" a="1"/>
  <c r="G4361" i="19"/>
  <c r="H4447" i="19" a="1"/>
  <c r="H5318" i="19" a="1"/>
  <c r="F4449" i="19"/>
  <c r="G3578" i="19"/>
  <c r="F3927" i="19"/>
  <c r="F3357" i="19"/>
  <c r="F4884" i="19"/>
  <c r="G1320" i="19"/>
  <c r="G870" i="19"/>
  <c r="H3403" i="19" a="1"/>
  <c r="G1860" i="19"/>
  <c r="H4099" i="19" a="1"/>
  <c r="G3303" i="19"/>
  <c r="F3148" i="19"/>
  <c r="G1140" i="19"/>
  <c r="F489" i="19"/>
  <c r="G4274" i="19"/>
  <c r="F4101" i="19"/>
  <c r="G2220" i="19"/>
  <c r="H4708" i="19" a="1"/>
  <c r="G3491" i="19"/>
  <c r="H4360" i="19" a="1"/>
  <c r="F2692" i="19"/>
  <c r="F425" i="19"/>
  <c r="G3839" i="19"/>
  <c r="H3042" i="19" a="1"/>
  <c r="F3226" i="19"/>
  <c r="H361" i="19" a="1"/>
  <c r="H3490" i="19" a="1"/>
  <c r="G106" i="19"/>
  <c r="F4014" i="19"/>
  <c r="G3752" i="19"/>
  <c r="G1500" i="19"/>
  <c r="G490" i="19"/>
  <c r="H3016" i="19" a="1"/>
  <c r="H4186" i="19" a="1"/>
  <c r="F4710" i="19"/>
  <c r="G2310" i="19"/>
  <c r="G3225" i="19"/>
  <c r="F169" i="19"/>
  <c r="F4797" i="19"/>
  <c r="G3147" i="19"/>
  <c r="F5058" i="19"/>
  <c r="F3174" i="19"/>
  <c r="G5144" i="19"/>
  <c r="H4621" i="19" a="1"/>
  <c r="G5231" i="19"/>
  <c r="H4969" i="19" a="1"/>
  <c r="F4362" i="19"/>
  <c r="H5230" i="19" a="1"/>
  <c r="G4187" i="19"/>
  <c r="G4535" i="19"/>
  <c r="H3198" i="19" a="1"/>
  <c r="H3925" i="19" a="1"/>
  <c r="F754" i="19"/>
  <c r="H4012" i="19" a="1"/>
  <c r="F3579" i="19"/>
  <c r="H2489" i="19" a="1"/>
  <c r="G170" i="19"/>
  <c r="H169" i="19" a="1"/>
  <c r="F4623" i="19"/>
  <c r="G298" i="19"/>
  <c r="G4622" i="19"/>
  <c r="G4796" i="19"/>
  <c r="G3121" i="19"/>
  <c r="F361" i="19"/>
  <c r="G1680" i="19"/>
  <c r="H3224" i="19" a="1"/>
  <c r="F553" i="19"/>
  <c r="G619" i="19"/>
  <c r="G960" i="19"/>
  <c r="G3199" i="19"/>
  <c r="F3405" i="19"/>
  <c r="G3095" i="19"/>
  <c r="G2580" i="19"/>
  <c r="G4100" i="19"/>
  <c r="H3172" i="19" a="1"/>
  <c r="G3356" i="19"/>
  <c r="H489" i="19" a="1"/>
  <c r="G426" i="19"/>
  <c r="G3277" i="19"/>
  <c r="F233" i="19"/>
  <c r="F618" i="19"/>
  <c r="G1770" i="19"/>
  <c r="H5056" i="19" a="1"/>
  <c r="G780" i="19"/>
  <c r="H425" i="19" a="1"/>
  <c r="H3664" i="19" a="1"/>
  <c r="F3122" i="19"/>
  <c r="G3043" i="19"/>
  <c r="F3070" i="19"/>
  <c r="G2671" i="19"/>
  <c r="F3252" i="19"/>
  <c r="G3173" i="19"/>
  <c r="F4275" i="19"/>
  <c r="F2602" i="19"/>
  <c r="G4709" i="19"/>
  <c r="G3926" i="19"/>
  <c r="G2400" i="19"/>
  <c r="G2490" i="19"/>
  <c r="G3329" i="19"/>
  <c r="H4882" i="19" a="1"/>
  <c r="G3665" i="19"/>
  <c r="G4883" i="19"/>
  <c r="G1230" i="19"/>
  <c r="H297" i="19" a="1"/>
  <c r="F3304" i="19"/>
  <c r="G3404" i="19"/>
  <c r="G4448" i="19"/>
  <c r="F3200" i="19"/>
  <c r="F105" i="19"/>
  <c r="G1410" i="19"/>
  <c r="H3094" i="19" a="1"/>
  <c r="H3328" i="19" a="1"/>
  <c r="H618" i="19" a="1"/>
  <c r="H4534" i="19" a="1"/>
  <c r="H4795" i="19" l="1"/>
  <c r="H754" i="19"/>
  <c r="H4534" i="19"/>
  <c r="H3328" i="19"/>
  <c r="H3751" i="19"/>
  <c r="H5230" i="19"/>
  <c r="H4882" i="19"/>
  <c r="H3403" i="19"/>
  <c r="H3198" i="19"/>
  <c r="H4186" i="19"/>
  <c r="H5318" i="19"/>
  <c r="H4273" i="19"/>
  <c r="H3120" i="19"/>
  <c r="H3302" i="19"/>
  <c r="H3172" i="19"/>
  <c r="H3016" i="19"/>
  <c r="H4447" i="19"/>
  <c r="H3577" i="19"/>
  <c r="H3094" i="19"/>
  <c r="H3224" i="19"/>
  <c r="H553" i="19"/>
  <c r="H4708" i="19"/>
  <c r="H2579" i="19"/>
  <c r="H40" i="19"/>
  <c r="H4969" i="19"/>
  <c r="H618" i="19"/>
  <c r="H3490" i="19"/>
  <c r="H105" i="19"/>
  <c r="H3925" i="19"/>
  <c r="H489" i="19"/>
  <c r="H361" i="19"/>
  <c r="H617" i="19"/>
  <c r="H169" i="19"/>
  <c r="H3042" i="19"/>
  <c r="H3355" i="19"/>
  <c r="H3276" i="19"/>
  <c r="H3068" i="19"/>
  <c r="H5143" i="19"/>
  <c r="H4621" i="19"/>
  <c r="H3664" i="19"/>
  <c r="H689" i="19"/>
  <c r="H3146" i="19"/>
  <c r="H4099" i="19"/>
  <c r="H425" i="19"/>
  <c r="H2489" i="19"/>
  <c r="H2670" i="19"/>
  <c r="H3838" i="19"/>
  <c r="H297" i="19"/>
  <c r="H5056" i="19"/>
  <c r="H4012" i="19"/>
  <c r="H4360" i="19"/>
  <c r="H233" i="19"/>
  <c r="H3250" i="19"/>
  <c r="C5233" i="19"/>
  <c r="B3176" i="19"/>
  <c r="B2513" i="19"/>
  <c r="C1772" i="19"/>
  <c r="C3667" i="19"/>
  <c r="B299" i="19"/>
  <c r="C3754" i="19"/>
  <c r="B4712" i="19"/>
  <c r="C1412" i="19"/>
  <c r="C3149" i="19"/>
  <c r="C962" i="19"/>
  <c r="C3201" i="19"/>
  <c r="C1502" i="19"/>
  <c r="B3755" i="19"/>
  <c r="C556" i="19"/>
  <c r="B2694" i="19"/>
  <c r="C2492" i="19"/>
  <c r="C4189" i="19"/>
  <c r="C3305" i="19"/>
  <c r="B619" i="19"/>
  <c r="B4799" i="19"/>
  <c r="B3494" i="19"/>
  <c r="B3407" i="19"/>
  <c r="C1322" i="19"/>
  <c r="C3580" i="19"/>
  <c r="B3358" i="19"/>
  <c r="C3279" i="19"/>
  <c r="B5234" i="19"/>
  <c r="C5059" i="19"/>
  <c r="B3581" i="19"/>
  <c r="C2402" i="19"/>
  <c r="C1952" i="19"/>
  <c r="C3331" i="19"/>
  <c r="B171" i="19"/>
  <c r="B107" i="19"/>
  <c r="B4451" i="19"/>
  <c r="B3202" i="19"/>
  <c r="C4102" i="19"/>
  <c r="B4973" i="19"/>
  <c r="B5060" i="19"/>
  <c r="B491" i="19"/>
  <c r="B3124" i="19"/>
  <c r="C3841" i="19"/>
  <c r="B3228" i="19"/>
  <c r="C3928" i="19"/>
  <c r="C428" i="19"/>
  <c r="C620" i="19"/>
  <c r="B4538" i="19"/>
  <c r="C872" i="19"/>
  <c r="C4537" i="19"/>
  <c r="B3254" i="19"/>
  <c r="C2672" i="19"/>
  <c r="C2132" i="19"/>
  <c r="B3150" i="19"/>
  <c r="B3332" i="19"/>
  <c r="C4885" i="19"/>
  <c r="C4798" i="19"/>
  <c r="C4450" i="19"/>
  <c r="B4277" i="19"/>
  <c r="C1142" i="19"/>
  <c r="B4625" i="19"/>
  <c r="B3668" i="19"/>
  <c r="C3357" i="19"/>
  <c r="C692" i="19"/>
  <c r="C782" i="19"/>
  <c r="C492" i="19"/>
  <c r="B363" i="19"/>
  <c r="C3097" i="19"/>
  <c r="B3929" i="19"/>
  <c r="B756" i="19"/>
  <c r="B692" i="19"/>
  <c r="C4276" i="19"/>
  <c r="C2222" i="19"/>
  <c r="C1592" i="19"/>
  <c r="C4711" i="19"/>
  <c r="C3227" i="19"/>
  <c r="B42" i="19"/>
  <c r="C3175" i="19"/>
  <c r="B2604" i="19"/>
  <c r="C1862" i="19"/>
  <c r="C1682" i="19"/>
  <c r="B235" i="19"/>
  <c r="B4886" i="19"/>
  <c r="B3842" i="19"/>
  <c r="C4624" i="19"/>
  <c r="C2582" i="19"/>
  <c r="C364" i="19"/>
  <c r="B4190" i="19"/>
  <c r="C3123" i="19"/>
  <c r="C1232" i="19"/>
  <c r="C300" i="19"/>
  <c r="B555" i="19"/>
  <c r="B3306" i="19"/>
  <c r="C4972" i="19"/>
  <c r="C172" i="19"/>
  <c r="C108" i="19"/>
  <c r="C1052" i="19"/>
  <c r="C4015" i="19"/>
  <c r="B4103" i="19"/>
  <c r="B427" i="19"/>
  <c r="B4364" i="19"/>
  <c r="C4363" i="19"/>
  <c r="B5321" i="19"/>
  <c r="C3493" i="19"/>
  <c r="C3406" i="19"/>
  <c r="C5146" i="19"/>
  <c r="C43" i="19"/>
  <c r="C3253" i="19"/>
  <c r="C2312" i="19"/>
  <c r="B3280" i="19"/>
  <c r="C5320" i="19"/>
  <c r="C236" i="19"/>
  <c r="B5147" i="19"/>
  <c r="C2042" i="19"/>
  <c r="B4016" i="19"/>
  <c r="H4709" i="19" a="1"/>
  <c r="G781" i="19"/>
  <c r="F4276" i="19"/>
  <c r="H4013" i="19" a="1"/>
  <c r="G4710" i="19"/>
  <c r="G1951" i="19"/>
  <c r="G4536" i="19"/>
  <c r="G5145" i="19"/>
  <c r="G42" i="19"/>
  <c r="H3095" i="19" a="1"/>
  <c r="H3043" i="19" a="1"/>
  <c r="G299" i="19"/>
  <c r="H4187" i="19" a="1"/>
  <c r="H3356" i="19" a="1"/>
  <c r="H3839" i="19" a="1"/>
  <c r="H4622" i="19" a="1"/>
  <c r="G3579" i="19"/>
  <c r="F4885" i="19"/>
  <c r="H4535" i="19" a="1"/>
  <c r="F41" i="19"/>
  <c r="H3069" i="19" a="1"/>
  <c r="G491" i="19"/>
  <c r="H3303" i="19" a="1"/>
  <c r="G2041" i="19"/>
  <c r="G4188" i="19"/>
  <c r="G1681" i="19"/>
  <c r="F4537" i="19"/>
  <c r="F3149" i="19"/>
  <c r="G2221" i="19"/>
  <c r="G3492" i="19"/>
  <c r="G5320" i="19"/>
  <c r="G363" i="19"/>
  <c r="H5231" i="19" a="1"/>
  <c r="H3147" i="19" a="1"/>
  <c r="H5057" i="19" a="1"/>
  <c r="H3491" i="19" a="1"/>
  <c r="F619" i="19"/>
  <c r="G691" i="19"/>
  <c r="G3278" i="19"/>
  <c r="F4624" i="19"/>
  <c r="F170" i="19"/>
  <c r="F106" i="19"/>
  <c r="H3329" i="19" a="1"/>
  <c r="G4971" i="19"/>
  <c r="H3578" i="19" a="1"/>
  <c r="H4883" i="19" a="1"/>
  <c r="G1321" i="19"/>
  <c r="G4449" i="19"/>
  <c r="G4884" i="19"/>
  <c r="F3305" i="19"/>
  <c r="G3666" i="19"/>
  <c r="G1231" i="19"/>
  <c r="F3841" i="19"/>
  <c r="G1591" i="19"/>
  <c r="G3174" i="19"/>
  <c r="G2491" i="19"/>
  <c r="F3227" i="19"/>
  <c r="H490" i="19" a="1"/>
  <c r="G4014" i="19"/>
  <c r="H4970" i="19" a="1"/>
  <c r="H3199" i="19" a="1"/>
  <c r="G1411" i="19"/>
  <c r="F3580" i="19"/>
  <c r="F5321" i="19"/>
  <c r="F4102" i="19"/>
  <c r="F3406" i="19"/>
  <c r="G3226" i="19"/>
  <c r="F5146" i="19"/>
  <c r="G1501" i="19"/>
  <c r="H3277" i="19" a="1"/>
  <c r="F2693" i="19"/>
  <c r="G1141" i="19"/>
  <c r="G3330" i="19"/>
  <c r="H4100" i="19" a="1"/>
  <c r="F3123" i="19"/>
  <c r="F3667" i="19"/>
  <c r="H3926" i="19" a="1"/>
  <c r="G2401" i="19"/>
  <c r="F691" i="19"/>
  <c r="G5232" i="19"/>
  <c r="G3405" i="19"/>
  <c r="F3331" i="19"/>
  <c r="H298" i="19" a="1"/>
  <c r="G3753" i="19"/>
  <c r="H690" i="19" a="1"/>
  <c r="G2311" i="19"/>
  <c r="F362" i="19"/>
  <c r="G4797" i="19"/>
  <c r="G4623" i="19"/>
  <c r="G620" i="19"/>
  <c r="F234" i="19"/>
  <c r="H4448" i="19" a="1"/>
  <c r="H2490" i="19" a="1"/>
  <c r="H2580" i="19" a="1"/>
  <c r="F2603" i="19"/>
  <c r="G3357" i="19"/>
  <c r="F490" i="19"/>
  <c r="F3201" i="19"/>
  <c r="F5059" i="19"/>
  <c r="F755" i="19"/>
  <c r="G107" i="19"/>
  <c r="G1861" i="19"/>
  <c r="G3148" i="19"/>
  <c r="H426" i="19" a="1"/>
  <c r="F554" i="19"/>
  <c r="G3927" i="19"/>
  <c r="F3754" i="19"/>
  <c r="H106" i="19" a="1"/>
  <c r="G4362" i="19"/>
  <c r="G555" i="19"/>
  <c r="H4361" i="19" a="1"/>
  <c r="F4711" i="19"/>
  <c r="F3928" i="19"/>
  <c r="G871" i="19"/>
  <c r="G3070" i="19"/>
  <c r="F4363" i="19"/>
  <c r="G3096" i="19"/>
  <c r="F4189" i="19"/>
  <c r="F3358" i="19"/>
  <c r="H3225" i="19" a="1"/>
  <c r="G4101" i="19"/>
  <c r="H554" i="19" a="1"/>
  <c r="H3665" i="19" a="1"/>
  <c r="G3252" i="19"/>
  <c r="F3175" i="19"/>
  <c r="F3279" i="19"/>
  <c r="H4274" i="19" a="1"/>
  <c r="G3304" i="19"/>
  <c r="G5058" i="19"/>
  <c r="G171" i="19"/>
  <c r="G427" i="19"/>
  <c r="H3173" i="19" a="1"/>
  <c r="G2131" i="19"/>
  <c r="H3752" i="19" a="1"/>
  <c r="F5233" i="19"/>
  <c r="H170" i="19" a="1"/>
  <c r="G3840" i="19"/>
  <c r="G961" i="19"/>
  <c r="H4796" i="19" a="1"/>
  <c r="F426" i="19"/>
  <c r="F3253" i="19"/>
  <c r="F4450" i="19"/>
  <c r="H3251" i="19" a="1"/>
  <c r="G4275" i="19"/>
  <c r="G1771" i="19"/>
  <c r="H362" i="19" a="1"/>
  <c r="F3493" i="19"/>
  <c r="F4798" i="19"/>
  <c r="H3404" i="19" a="1"/>
  <c r="H3121" i="19" a="1"/>
  <c r="F298" i="19"/>
  <c r="H5144" i="19" a="1"/>
  <c r="F4972" i="19"/>
  <c r="H2671" i="19" a="1"/>
  <c r="G2581" i="19"/>
  <c r="H234" i="19" a="1"/>
  <c r="H619" i="19" a="1"/>
  <c r="F3097" i="19"/>
  <c r="G3122" i="19"/>
  <c r="G3200" i="19"/>
  <c r="H755" i="19" a="1"/>
  <c r="G1051" i="19"/>
  <c r="G2672" i="19"/>
  <c r="G235" i="19"/>
  <c r="F4015" i="19"/>
  <c r="F2512" i="19"/>
  <c r="H5319" i="19" a="1"/>
  <c r="H41" i="19" a="1"/>
  <c r="H619" i="19" l="1"/>
  <c r="H41" i="19"/>
  <c r="H5319" i="19"/>
  <c r="H4622" i="19"/>
  <c r="H234" i="19"/>
  <c r="H554" i="19"/>
  <c r="H2490" i="19"/>
  <c r="H3839" i="19"/>
  <c r="H2671" i="19"/>
  <c r="H3752" i="19"/>
  <c r="H4448" i="19"/>
  <c r="H690" i="19"/>
  <c r="H3491" i="19"/>
  <c r="H3665" i="19"/>
  <c r="H3147" i="19"/>
  <c r="H755" i="19"/>
  <c r="H170" i="19"/>
  <c r="H3069" i="19"/>
  <c r="H4535" i="19"/>
  <c r="H3356" i="19"/>
  <c r="H5144" i="19"/>
  <c r="H298" i="19"/>
  <c r="H5057" i="19"/>
  <c r="H5231" i="19"/>
  <c r="H4187" i="19"/>
  <c r="H3121" i="19"/>
  <c r="H3404" i="19"/>
  <c r="H3225" i="19"/>
  <c r="H3043" i="19"/>
  <c r="H362" i="19"/>
  <c r="H3173" i="19"/>
  <c r="H4361" i="19"/>
  <c r="H3926" i="19"/>
  <c r="H3199" i="19"/>
  <c r="H4883" i="19"/>
  <c r="H3095" i="19"/>
  <c r="H4970" i="19"/>
  <c r="H3578" i="19"/>
  <c r="H3251" i="19"/>
  <c r="H2580" i="19"/>
  <c r="H106" i="19"/>
  <c r="H4100" i="19"/>
  <c r="H490" i="19"/>
  <c r="H3329" i="19"/>
  <c r="H4013" i="19"/>
  <c r="H4796" i="19"/>
  <c r="H4274" i="19"/>
  <c r="H426" i="19"/>
  <c r="H3277" i="19"/>
  <c r="H3303" i="19"/>
  <c r="H4709" i="19"/>
  <c r="C2043" i="19"/>
  <c r="B5235" i="19"/>
  <c r="C2403" i="19"/>
  <c r="C3581" i="19"/>
  <c r="C3150" i="19"/>
  <c r="C4712" i="19"/>
  <c r="C1773" i="19"/>
  <c r="C2313" i="19"/>
  <c r="C3124" i="19"/>
  <c r="C693" i="19"/>
  <c r="C783" i="19"/>
  <c r="C4973" i="19"/>
  <c r="B4626" i="19"/>
  <c r="B5148" i="19"/>
  <c r="B3495" i="19"/>
  <c r="B3408" i="19"/>
  <c r="C3332" i="19"/>
  <c r="C621" i="19"/>
  <c r="C1053" i="19"/>
  <c r="B43" i="19"/>
  <c r="B5322" i="19"/>
  <c r="B2514" i="19"/>
  <c r="C3306" i="19"/>
  <c r="C301" i="19"/>
  <c r="C237" i="19"/>
  <c r="B620" i="19"/>
  <c r="B4278" i="19"/>
  <c r="B3930" i="19"/>
  <c r="C1953" i="19"/>
  <c r="C4364" i="19"/>
  <c r="B4365" i="19"/>
  <c r="B3359" i="19"/>
  <c r="B3281" i="19"/>
  <c r="C3929" i="19"/>
  <c r="B5061" i="19"/>
  <c r="B172" i="19"/>
  <c r="B108" i="19"/>
  <c r="B3669" i="19"/>
  <c r="C4277" i="19"/>
  <c r="B3843" i="19"/>
  <c r="C3176" i="19"/>
  <c r="B364" i="19"/>
  <c r="B3203" i="19"/>
  <c r="B4452" i="19"/>
  <c r="C1233" i="19"/>
  <c r="C3254" i="19"/>
  <c r="C2493" i="19"/>
  <c r="C44" i="19"/>
  <c r="B4191" i="19"/>
  <c r="B428" i="19"/>
  <c r="C4538" i="19"/>
  <c r="B3177" i="19"/>
  <c r="C4190" i="19"/>
  <c r="B236" i="19"/>
  <c r="C5321" i="19"/>
  <c r="C1143" i="19"/>
  <c r="C3280" i="19"/>
  <c r="C173" i="19"/>
  <c r="C109" i="19"/>
  <c r="B4104" i="19"/>
  <c r="C4103" i="19"/>
  <c r="C5060" i="19"/>
  <c r="C365" i="19"/>
  <c r="C429" i="19"/>
  <c r="B4974" i="19"/>
  <c r="B2605" i="19"/>
  <c r="C4799" i="19"/>
  <c r="B757" i="19"/>
  <c r="B693" i="19"/>
  <c r="B3756" i="19"/>
  <c r="C4625" i="19"/>
  <c r="C493" i="19"/>
  <c r="B3151" i="19"/>
  <c r="C3358" i="19"/>
  <c r="B4887" i="19"/>
  <c r="C2583" i="19"/>
  <c r="C1593" i="19"/>
  <c r="C1503" i="19"/>
  <c r="C3755" i="19"/>
  <c r="B4539" i="19"/>
  <c r="C1413" i="19"/>
  <c r="C3842" i="19"/>
  <c r="B492" i="19"/>
  <c r="B3582" i="19"/>
  <c r="C4451" i="19"/>
  <c r="B3333" i="19"/>
  <c r="C3202" i="19"/>
  <c r="C1683" i="19"/>
  <c r="C557" i="19"/>
  <c r="C2223" i="19"/>
  <c r="C963" i="19"/>
  <c r="C4016" i="19"/>
  <c r="B3229" i="19"/>
  <c r="C5147" i="19"/>
  <c r="C3668" i="19"/>
  <c r="C3494" i="19"/>
  <c r="C3407" i="19"/>
  <c r="B4017" i="19"/>
  <c r="C873" i="19"/>
  <c r="B3255" i="19"/>
  <c r="C2133" i="19"/>
  <c r="B3307" i="19"/>
  <c r="C5234" i="19"/>
  <c r="C1323" i="19"/>
  <c r="C2673" i="19"/>
  <c r="B300" i="19"/>
  <c r="B4713" i="19"/>
  <c r="C4886" i="19"/>
  <c r="B556" i="19"/>
  <c r="B2695" i="19"/>
  <c r="C3228" i="19"/>
  <c r="B4800" i="19"/>
  <c r="C1863" i="19"/>
  <c r="H4536" i="19" a="1"/>
  <c r="F555" i="19"/>
  <c r="G4711" i="19"/>
  <c r="H171" i="19" a="1"/>
  <c r="G3253" i="19"/>
  <c r="H3278" i="19" a="1"/>
  <c r="F3228" i="19"/>
  <c r="H4188" i="19" a="1"/>
  <c r="H3357" i="19" a="1"/>
  <c r="F299" i="19"/>
  <c r="F235" i="19"/>
  <c r="G4537" i="19"/>
  <c r="F42" i="19"/>
  <c r="G3149" i="19"/>
  <c r="H3666" i="19" a="1"/>
  <c r="H4710" i="19" a="1"/>
  <c r="G4276" i="19"/>
  <c r="G5146" i="19"/>
  <c r="G492" i="19"/>
  <c r="H3304" i="19" a="1"/>
  <c r="G2492" i="19"/>
  <c r="G3331" i="19"/>
  <c r="H3226" i="19" a="1"/>
  <c r="H3840" i="19" a="1"/>
  <c r="G364" i="19"/>
  <c r="G1232" i="19"/>
  <c r="F4538" i="19"/>
  <c r="G692" i="19"/>
  <c r="F4886" i="19"/>
  <c r="F107" i="19"/>
  <c r="H3405" i="19" a="1"/>
  <c r="F5234" i="19"/>
  <c r="H4623" i="19" a="1"/>
  <c r="H691" i="19" a="1"/>
  <c r="G1952" i="19"/>
  <c r="G3841" i="19"/>
  <c r="G3201" i="19"/>
  <c r="G621" i="19"/>
  <c r="F5147" i="19"/>
  <c r="F4451" i="19"/>
  <c r="F3202" i="19"/>
  <c r="H235" i="19" a="1"/>
  <c r="G4624" i="19"/>
  <c r="F3124" i="19"/>
  <c r="G4798" i="19"/>
  <c r="F363" i="19"/>
  <c r="G1322" i="19"/>
  <c r="F4625" i="19"/>
  <c r="G3123" i="19"/>
  <c r="G4189" i="19"/>
  <c r="G3358" i="19"/>
  <c r="F427" i="19"/>
  <c r="G3279" i="19"/>
  <c r="F3494" i="19"/>
  <c r="F3581" i="19"/>
  <c r="H3579" i="19" a="1"/>
  <c r="F3407" i="19"/>
  <c r="G1502" i="19"/>
  <c r="F4712" i="19"/>
  <c r="G3175" i="19"/>
  <c r="F3359" i="19"/>
  <c r="H756" i="19" a="1"/>
  <c r="F3306" i="19"/>
  <c r="H4362" i="19" a="1"/>
  <c r="F4103" i="19"/>
  <c r="H3252" i="19" a="1"/>
  <c r="G1862" i="19"/>
  <c r="H3492" i="19" a="1"/>
  <c r="G3097" i="19"/>
  <c r="G1772" i="19"/>
  <c r="F3176" i="19"/>
  <c r="G1592" i="19"/>
  <c r="H2672" i="19" a="1"/>
  <c r="G4363" i="19"/>
  <c r="F491" i="19"/>
  <c r="F3755" i="19"/>
  <c r="G3227" i="19"/>
  <c r="H5058" i="19" a="1"/>
  <c r="H363" i="19" a="1"/>
  <c r="G2312" i="19"/>
  <c r="H4971" i="19" a="1"/>
  <c r="G1682" i="19"/>
  <c r="H4101" i="19" a="1"/>
  <c r="G4450" i="19"/>
  <c r="H3096" i="19" a="1"/>
  <c r="F171" i="19"/>
  <c r="G962" i="19"/>
  <c r="H491" i="19" a="1"/>
  <c r="G2042" i="19"/>
  <c r="G4015" i="19"/>
  <c r="G4972" i="19"/>
  <c r="H2491" i="19" a="1"/>
  <c r="F4799" i="19"/>
  <c r="H3927" i="19" a="1"/>
  <c r="H5232" i="19" a="1"/>
  <c r="F5060" i="19"/>
  <c r="G5321" i="19"/>
  <c r="H4014" i="19" a="1"/>
  <c r="H3070" i="19" a="1"/>
  <c r="G2402" i="19"/>
  <c r="G872" i="19"/>
  <c r="G2132" i="19"/>
  <c r="H4275" i="19" a="1"/>
  <c r="F4190" i="19"/>
  <c r="F756" i="19"/>
  <c r="H4449" i="19" a="1"/>
  <c r="H3200" i="19" a="1"/>
  <c r="F4364" i="19"/>
  <c r="G2673" i="19"/>
  <c r="G3667" i="19"/>
  <c r="H3122" i="19" a="1"/>
  <c r="G3493" i="19"/>
  <c r="H5320" i="19" a="1"/>
  <c r="G556" i="19"/>
  <c r="G108" i="19"/>
  <c r="G4885" i="19"/>
  <c r="H4884" i="19" a="1"/>
  <c r="G5233" i="19"/>
  <c r="G3580" i="19"/>
  <c r="H4797" i="19" a="1"/>
  <c r="H3330" i="19" a="1"/>
  <c r="F4277" i="19"/>
  <c r="G3928" i="19"/>
  <c r="F5322" i="19"/>
  <c r="H299" i="19" a="1"/>
  <c r="G43" i="19"/>
  <c r="G2582" i="19"/>
  <c r="G782" i="19"/>
  <c r="F3929" i="19"/>
  <c r="H5145" i="19" a="1"/>
  <c r="F2513" i="19"/>
  <c r="G300" i="19"/>
  <c r="G1142" i="19"/>
  <c r="H42" i="19" a="1"/>
  <c r="F692" i="19"/>
  <c r="F3254" i="19"/>
  <c r="H107" i="19" a="1"/>
  <c r="H3174" i="19" a="1"/>
  <c r="F4973" i="19"/>
  <c r="G3406" i="19"/>
  <c r="G4102" i="19"/>
  <c r="H427" i="19" a="1"/>
  <c r="F3150" i="19"/>
  <c r="H555" i="19" a="1"/>
  <c r="H2581" i="19" a="1"/>
  <c r="G236" i="19"/>
  <c r="G1412" i="19"/>
  <c r="G2222" i="19"/>
  <c r="F3280" i="19"/>
  <c r="G5059" i="19"/>
  <c r="F3668" i="19"/>
  <c r="G428" i="19"/>
  <c r="H3753" i="19" a="1"/>
  <c r="F4016" i="19"/>
  <c r="G3754" i="19"/>
  <c r="G1052" i="19"/>
  <c r="H3148" i="19" a="1"/>
  <c r="F3842" i="19"/>
  <c r="G3305" i="19"/>
  <c r="F3332" i="19"/>
  <c r="F2694" i="19"/>
  <c r="F2604" i="19"/>
  <c r="G172" i="19"/>
  <c r="F620" i="19"/>
  <c r="H691" i="19" l="1"/>
  <c r="H2491" i="19"/>
  <c r="H3492" i="19"/>
  <c r="H3666" i="19"/>
  <c r="H4971" i="19"/>
  <c r="H363" i="19"/>
  <c r="H3252" i="19"/>
  <c r="H3927" i="19"/>
  <c r="H3122" i="19"/>
  <c r="H5058" i="19"/>
  <c r="H4362" i="19"/>
  <c r="H4623" i="19"/>
  <c r="H3405" i="19"/>
  <c r="H3357" i="19"/>
  <c r="H2581" i="19"/>
  <c r="H3148" i="19"/>
  <c r="H555" i="19"/>
  <c r="H756" i="19"/>
  <c r="H4188" i="19"/>
  <c r="H427" i="19"/>
  <c r="H299" i="19"/>
  <c r="H3200" i="19"/>
  <c r="H491" i="19"/>
  <c r="H4449" i="19"/>
  <c r="H3840" i="19"/>
  <c r="H3278" i="19"/>
  <c r="H3174" i="19"/>
  <c r="H3330" i="19"/>
  <c r="H4275" i="19"/>
  <c r="H2672" i="19"/>
  <c r="H3579" i="19"/>
  <c r="H235" i="19"/>
  <c r="H3226" i="19"/>
  <c r="H3753" i="19"/>
  <c r="H107" i="19"/>
  <c r="H4797" i="19"/>
  <c r="H3304" i="19"/>
  <c r="H171" i="19"/>
  <c r="H42" i="19"/>
  <c r="H4884" i="19"/>
  <c r="H3070" i="19"/>
  <c r="H3096" i="19"/>
  <c r="H4014" i="19"/>
  <c r="H4710" i="19"/>
  <c r="H4536" i="19"/>
  <c r="H5145" i="19"/>
  <c r="H5320" i="19"/>
  <c r="H5232" i="19"/>
  <c r="H4101" i="19"/>
  <c r="C4887" i="19"/>
  <c r="C174" i="19"/>
  <c r="C110" i="19"/>
  <c r="C2134" i="19"/>
  <c r="C5235" i="19"/>
  <c r="C2314" i="19"/>
  <c r="C3229" i="19"/>
  <c r="B557" i="19"/>
  <c r="C3843" i="19"/>
  <c r="C4713" i="19"/>
  <c r="B2606" i="19"/>
  <c r="C238" i="19"/>
  <c r="B301" i="19"/>
  <c r="B493" i="19"/>
  <c r="C3281" i="19"/>
  <c r="B429" i="19"/>
  <c r="B3757" i="19"/>
  <c r="B3308" i="19"/>
  <c r="B4714" i="19"/>
  <c r="B2515" i="19"/>
  <c r="B4105" i="19"/>
  <c r="C5148" i="19"/>
  <c r="C2044" i="19"/>
  <c r="B3256" i="19"/>
  <c r="C1594" i="19"/>
  <c r="C3307" i="19"/>
  <c r="C4278" i="19"/>
  <c r="C1324" i="19"/>
  <c r="B173" i="19"/>
  <c r="B109" i="19"/>
  <c r="B44" i="19"/>
  <c r="B3409" i="19"/>
  <c r="B3496" i="19"/>
  <c r="C5061" i="19"/>
  <c r="C4017" i="19"/>
  <c r="C3151" i="19"/>
  <c r="B3334" i="19"/>
  <c r="C622" i="19"/>
  <c r="B5062" i="19"/>
  <c r="C1954" i="19"/>
  <c r="B621" i="19"/>
  <c r="C3582" i="19"/>
  <c r="C4104" i="19"/>
  <c r="C4539" i="19"/>
  <c r="C1684" i="19"/>
  <c r="B3178" i="19"/>
  <c r="B758" i="19"/>
  <c r="B694" i="19"/>
  <c r="C4191" i="19"/>
  <c r="B237" i="19"/>
  <c r="B4018" i="19"/>
  <c r="C366" i="19"/>
  <c r="B3583" i="19"/>
  <c r="C1864" i="19"/>
  <c r="C2494" i="19"/>
  <c r="B365" i="19"/>
  <c r="C3669" i="19"/>
  <c r="B3360" i="19"/>
  <c r="B3844" i="19"/>
  <c r="C1504" i="19"/>
  <c r="C1234" i="19"/>
  <c r="B3204" i="19"/>
  <c r="C45" i="19"/>
  <c r="B4540" i="19"/>
  <c r="B3931" i="19"/>
  <c r="C3333" i="19"/>
  <c r="C874" i="19"/>
  <c r="B5323" i="19"/>
  <c r="C3255" i="19"/>
  <c r="B4975" i="19"/>
  <c r="C4452" i="19"/>
  <c r="C3177" i="19"/>
  <c r="B4279" i="19"/>
  <c r="C302" i="19"/>
  <c r="C3359" i="19"/>
  <c r="C2404" i="19"/>
  <c r="C2224" i="19"/>
  <c r="C3930" i="19"/>
  <c r="B4888" i="19"/>
  <c r="C4974" i="19"/>
  <c r="C1414" i="19"/>
  <c r="B3282" i="19"/>
  <c r="C494" i="19"/>
  <c r="B4192" i="19"/>
  <c r="C4626" i="19"/>
  <c r="C4365" i="19"/>
  <c r="B5149" i="19"/>
  <c r="B4453" i="19"/>
  <c r="B4366" i="19"/>
  <c r="C1144" i="19"/>
  <c r="B5236" i="19"/>
  <c r="C694" i="19"/>
  <c r="C784" i="19"/>
  <c r="C4800" i="19"/>
  <c r="C5322" i="19"/>
  <c r="C430" i="19"/>
  <c r="B2696" i="19"/>
  <c r="C3203" i="19"/>
  <c r="C3495" i="19"/>
  <c r="C3408" i="19"/>
  <c r="B4801" i="19"/>
  <c r="C964" i="19"/>
  <c r="C3756" i="19"/>
  <c r="C1054" i="19"/>
  <c r="C1774" i="19"/>
  <c r="B3670" i="19"/>
  <c r="B4627" i="19"/>
  <c r="C2674" i="19"/>
  <c r="C558" i="19"/>
  <c r="C2584" i="19"/>
  <c r="B3230" i="19"/>
  <c r="H692" i="19" a="1"/>
  <c r="G4451" i="19"/>
  <c r="H3667" i="19" a="1"/>
  <c r="G2674" i="19"/>
  <c r="H556" i="19" a="1"/>
  <c r="F3307" i="19"/>
  <c r="G2313" i="19"/>
  <c r="H3580" i="19" a="1"/>
  <c r="G3306" i="19"/>
  <c r="F3333" i="19"/>
  <c r="F5061" i="19"/>
  <c r="H3928" i="19" a="1"/>
  <c r="F2605" i="19"/>
  <c r="F4626" i="19"/>
  <c r="G4886" i="19"/>
  <c r="F3360" i="19"/>
  <c r="G5147" i="19"/>
  <c r="H4972" i="19" a="1"/>
  <c r="H3227" i="19" a="1"/>
  <c r="G783" i="19"/>
  <c r="G4277" i="19"/>
  <c r="H4102" i="19" a="1"/>
  <c r="F757" i="19"/>
  <c r="H4450" i="19" a="1"/>
  <c r="H3493" i="19" a="1"/>
  <c r="F621" i="19"/>
  <c r="G3254" i="19"/>
  <c r="G5322" i="19"/>
  <c r="G2493" i="19"/>
  <c r="G5060" i="19"/>
  <c r="G5234" i="19"/>
  <c r="H3175" i="19" a="1"/>
  <c r="H364" i="19" a="1"/>
  <c r="F4452" i="19"/>
  <c r="F3756" i="19"/>
  <c r="H4015" i="19" a="1"/>
  <c r="F492" i="19"/>
  <c r="G4103" i="19"/>
  <c r="F4365" i="19"/>
  <c r="G44" i="19"/>
  <c r="H3097" i="19" a="1"/>
  <c r="F4191" i="19"/>
  <c r="H3841" i="19" a="1"/>
  <c r="G3755" i="19"/>
  <c r="F3843" i="19"/>
  <c r="H2492" i="19" a="1"/>
  <c r="H3406" i="19" a="1"/>
  <c r="H3331" i="19" a="1"/>
  <c r="F5323" i="19"/>
  <c r="G1053" i="19"/>
  <c r="H2582" i="19" a="1"/>
  <c r="G173" i="19"/>
  <c r="F3495" i="19"/>
  <c r="G1683" i="19"/>
  <c r="G429" i="19"/>
  <c r="F3669" i="19"/>
  <c r="G1323" i="19"/>
  <c r="G301" i="19"/>
  <c r="F236" i="19"/>
  <c r="G3228" i="19"/>
  <c r="F428" i="19"/>
  <c r="H5321" i="19" a="1"/>
  <c r="F3177" i="19"/>
  <c r="H5146" i="19" a="1"/>
  <c r="F4104" i="19"/>
  <c r="F3203" i="19"/>
  <c r="H3253" i="19" a="1"/>
  <c r="F364" i="19"/>
  <c r="G3581" i="19"/>
  <c r="G493" i="19"/>
  <c r="H3149" i="19" a="1"/>
  <c r="F4017" i="19"/>
  <c r="F2695" i="19"/>
  <c r="F5148" i="19"/>
  <c r="G1503" i="19"/>
  <c r="G2133" i="19"/>
  <c r="G2403" i="19"/>
  <c r="G4799" i="19"/>
  <c r="F4887" i="19"/>
  <c r="F4539" i="19"/>
  <c r="H428" i="19" a="1"/>
  <c r="G3124" i="19"/>
  <c r="H3305" i="19" a="1"/>
  <c r="F3281" i="19"/>
  <c r="H620" i="19" a="1"/>
  <c r="H236" i="19" a="1"/>
  <c r="G4538" i="19"/>
  <c r="G4625" i="19"/>
  <c r="G1413" i="19"/>
  <c r="F4974" i="19"/>
  <c r="H43" i="19" a="1"/>
  <c r="F3930" i="19"/>
  <c r="G2223" i="19"/>
  <c r="F4278" i="19"/>
  <c r="G3407" i="19"/>
  <c r="F4800" i="19"/>
  <c r="H3754" i="19" a="1"/>
  <c r="G2583" i="19"/>
  <c r="H4276" i="19" a="1"/>
  <c r="G693" i="19"/>
  <c r="G109" i="19"/>
  <c r="H3279" i="19" a="1"/>
  <c r="F2514" i="19"/>
  <c r="H757" i="19" a="1"/>
  <c r="H2673" i="19" a="1"/>
  <c r="H4537" i="19" a="1"/>
  <c r="G4973" i="19"/>
  <c r="G237" i="19"/>
  <c r="F3255" i="19"/>
  <c r="H3358" i="19" a="1"/>
  <c r="F3229" i="19"/>
  <c r="H4798" i="19" a="1"/>
  <c r="G622" i="19"/>
  <c r="G3280" i="19"/>
  <c r="H4189" i="19" a="1"/>
  <c r="F693" i="19"/>
  <c r="H5059" i="19" a="1"/>
  <c r="F3408" i="19"/>
  <c r="G365" i="19"/>
  <c r="F300" i="19"/>
  <c r="H492" i="19" a="1"/>
  <c r="F5235" i="19"/>
  <c r="F556" i="19"/>
  <c r="H4885" i="19" a="1"/>
  <c r="G4712" i="19"/>
  <c r="G4016" i="19"/>
  <c r="G4190" i="19"/>
  <c r="F43" i="19"/>
  <c r="G1863" i="19"/>
  <c r="F4713" i="19"/>
  <c r="G3332" i="19"/>
  <c r="H4711" i="19" a="1"/>
  <c r="G1233" i="19"/>
  <c r="G3150" i="19"/>
  <c r="G3842" i="19"/>
  <c r="H4624" i="19" a="1"/>
  <c r="G1593" i="19"/>
  <c r="G3929" i="19"/>
  <c r="H108" i="19" a="1"/>
  <c r="F172" i="19"/>
  <c r="G873" i="19"/>
  <c r="H3201" i="19" a="1"/>
  <c r="F108" i="19"/>
  <c r="G3176" i="19"/>
  <c r="G963" i="19"/>
  <c r="G3202" i="19"/>
  <c r="G4364" i="19"/>
  <c r="H5233" i="19" a="1"/>
  <c r="G3668" i="19"/>
  <c r="G1773" i="19"/>
  <c r="H3123" i="19" a="1"/>
  <c r="F3582" i="19"/>
  <c r="G557" i="19"/>
  <c r="H172" i="19" a="1"/>
  <c r="G3359" i="19"/>
  <c r="G2043" i="19"/>
  <c r="H300" i="19" a="1"/>
  <c r="G1143" i="19"/>
  <c r="G3494" i="19"/>
  <c r="G1953" i="19"/>
  <c r="F3151" i="19"/>
  <c r="H4363" i="19" a="1"/>
  <c r="H5233" i="19" l="1"/>
  <c r="H3754" i="19"/>
  <c r="H43" i="19"/>
  <c r="H3305" i="19"/>
  <c r="H5059" i="19"/>
  <c r="H4189" i="19"/>
  <c r="H3358" i="19"/>
  <c r="H428" i="19"/>
  <c r="H4363" i="19"/>
  <c r="H3175" i="19"/>
  <c r="H3227" i="19"/>
  <c r="H172" i="19"/>
  <c r="H3928" i="19"/>
  <c r="H5321" i="19"/>
  <c r="H3406" i="19"/>
  <c r="H4972" i="19"/>
  <c r="H3201" i="19"/>
  <c r="H2492" i="19"/>
  <c r="H3123" i="19"/>
  <c r="H108" i="19"/>
  <c r="H4885" i="19"/>
  <c r="H236" i="19"/>
  <c r="H3841" i="19"/>
  <c r="H4537" i="19"/>
  <c r="H620" i="19"/>
  <c r="H3097" i="19"/>
  <c r="H300" i="19"/>
  <c r="H3580" i="19"/>
  <c r="H4624" i="19"/>
  <c r="H4798" i="19"/>
  <c r="H2673" i="19"/>
  <c r="H3149" i="19"/>
  <c r="H757" i="19"/>
  <c r="H556" i="19"/>
  <c r="H4711" i="19"/>
  <c r="H492" i="19"/>
  <c r="H3279" i="19"/>
  <c r="H3253" i="19"/>
  <c r="H2582" i="19"/>
  <c r="H4015" i="19"/>
  <c r="H3493" i="19"/>
  <c r="H4450" i="19"/>
  <c r="H3667" i="19"/>
  <c r="H4276" i="19"/>
  <c r="H5146" i="19"/>
  <c r="H3331" i="19"/>
  <c r="H364" i="19"/>
  <c r="H4102" i="19"/>
  <c r="H692" i="19"/>
  <c r="C3496" i="19"/>
  <c r="C3409" i="19"/>
  <c r="C495" i="19"/>
  <c r="C2045" i="19"/>
  <c r="C3256" i="19"/>
  <c r="C1145" i="19"/>
  <c r="C3583" i="19"/>
  <c r="B5324" i="19"/>
  <c r="B5237" i="19"/>
  <c r="C559" i="19"/>
  <c r="B4976" i="19"/>
  <c r="C965" i="19"/>
  <c r="C46" i="19"/>
  <c r="C1595" i="19"/>
  <c r="B430" i="19"/>
  <c r="C431" i="19"/>
  <c r="B4802" i="19"/>
  <c r="C3308" i="19"/>
  <c r="C175" i="19"/>
  <c r="C111" i="19"/>
  <c r="C3178" i="19"/>
  <c r="C4366" i="19"/>
  <c r="C2135" i="19"/>
  <c r="B2607" i="19"/>
  <c r="B5063" i="19"/>
  <c r="C4801" i="19"/>
  <c r="B3257" i="19"/>
  <c r="B4715" i="19"/>
  <c r="C3844" i="19"/>
  <c r="C1235" i="19"/>
  <c r="C4453" i="19"/>
  <c r="C4018" i="19"/>
  <c r="C367" i="19"/>
  <c r="C3360" i="19"/>
  <c r="B3932" i="19"/>
  <c r="C2585" i="19"/>
  <c r="B4106" i="19"/>
  <c r="C4105" i="19"/>
  <c r="C5236" i="19"/>
  <c r="B3335" i="19"/>
  <c r="B558" i="19"/>
  <c r="C2405" i="19"/>
  <c r="C4540" i="19"/>
  <c r="B759" i="19"/>
  <c r="B695" i="19"/>
  <c r="B5150" i="19"/>
  <c r="C3230" i="19"/>
  <c r="C4888" i="19"/>
  <c r="C1505" i="19"/>
  <c r="B4367" i="19"/>
  <c r="C1955" i="19"/>
  <c r="B3205" i="19"/>
  <c r="C3670" i="19"/>
  <c r="B174" i="19"/>
  <c r="B110" i="19"/>
  <c r="B4193" i="19"/>
  <c r="B3845" i="19"/>
  <c r="C4975" i="19"/>
  <c r="B3231" i="19"/>
  <c r="C3334" i="19"/>
  <c r="C239" i="19"/>
  <c r="C2675" i="19"/>
  <c r="B3758" i="19"/>
  <c r="C1055" i="19"/>
  <c r="C875" i="19"/>
  <c r="B4454" i="19"/>
  <c r="C4714" i="19"/>
  <c r="C2315" i="19"/>
  <c r="C3282" i="19"/>
  <c r="B4019" i="19"/>
  <c r="C1325" i="19"/>
  <c r="B302" i="19"/>
  <c r="C5149" i="19"/>
  <c r="B238" i="19"/>
  <c r="C1685" i="19"/>
  <c r="B366" i="19"/>
  <c r="C3931" i="19"/>
  <c r="C5323" i="19"/>
  <c r="C4627" i="19"/>
  <c r="B4889" i="19"/>
  <c r="B2697" i="19"/>
  <c r="C695" i="19"/>
  <c r="C785" i="19"/>
  <c r="B4280" i="19"/>
  <c r="B4628" i="19"/>
  <c r="C1775" i="19"/>
  <c r="B3584" i="19"/>
  <c r="B3497" i="19"/>
  <c r="B3410" i="19"/>
  <c r="B3309" i="19"/>
  <c r="C4192" i="19"/>
  <c r="B45" i="19"/>
  <c r="C623" i="19"/>
  <c r="C1865" i="19"/>
  <c r="B4541" i="19"/>
  <c r="C5062" i="19"/>
  <c r="C2495" i="19"/>
  <c r="C3204" i="19"/>
  <c r="C3757" i="19"/>
  <c r="B3671" i="19"/>
  <c r="C4279" i="19"/>
  <c r="B3361" i="19"/>
  <c r="C1415" i="19"/>
  <c r="B3283" i="19"/>
  <c r="B2516" i="19"/>
  <c r="B494" i="19"/>
  <c r="C303" i="19"/>
  <c r="B622" i="19"/>
  <c r="C2225" i="19"/>
  <c r="H4625" i="19" a="1"/>
  <c r="F4105" i="19"/>
  <c r="G558" i="19"/>
  <c r="H365" i="19" a="1"/>
  <c r="G4800" i="19"/>
  <c r="F3308" i="19"/>
  <c r="F3361" i="19"/>
  <c r="G4887" i="19"/>
  <c r="G3151" i="19"/>
  <c r="H109" i="19" a="1"/>
  <c r="H3407" i="19" a="1"/>
  <c r="G1594" i="19"/>
  <c r="G3203" i="19"/>
  <c r="F3583" i="19"/>
  <c r="G4539" i="19"/>
  <c r="G3229" i="19"/>
  <c r="G5235" i="19"/>
  <c r="F622" i="19"/>
  <c r="H4103" i="19" a="1"/>
  <c r="G1414" i="19"/>
  <c r="G4278" i="19"/>
  <c r="H493" i="19" a="1"/>
  <c r="G3307" i="19"/>
  <c r="F2515" i="19"/>
  <c r="F5236" i="19"/>
  <c r="F3178" i="19"/>
  <c r="H4016" i="19" a="1"/>
  <c r="G174" i="19"/>
  <c r="F429" i="19"/>
  <c r="G3408" i="19"/>
  <c r="G2675" i="19"/>
  <c r="H4538" i="19" a="1"/>
  <c r="F4975" i="19"/>
  <c r="F173" i="19"/>
  <c r="H3228" i="19" a="1"/>
  <c r="H3842" i="19" a="1"/>
  <c r="G3756" i="19"/>
  <c r="H3668" i="19" a="1"/>
  <c r="F4192" i="19"/>
  <c r="H3332" i="19" a="1"/>
  <c r="H5234" i="19" a="1"/>
  <c r="G1954" i="19"/>
  <c r="G964" i="19"/>
  <c r="H4364" i="19" a="1"/>
  <c r="G874" i="19"/>
  <c r="F3757" i="19"/>
  <c r="H2493" i="19" a="1"/>
  <c r="G784" i="19"/>
  <c r="H3124" i="19" a="1"/>
  <c r="H5147" i="19" a="1"/>
  <c r="G4017" i="19"/>
  <c r="G1774" i="19"/>
  <c r="F4279" i="19"/>
  <c r="F5324" i="19"/>
  <c r="G2224" i="19"/>
  <c r="H5060" i="19" a="1"/>
  <c r="G366" i="19"/>
  <c r="G3255" i="19"/>
  <c r="H4886" i="19" a="1"/>
  <c r="G5061" i="19"/>
  <c r="H3176" i="19" a="1"/>
  <c r="F5149" i="19"/>
  <c r="G694" i="19"/>
  <c r="H3306" i="19" a="1"/>
  <c r="G302" i="19"/>
  <c r="F4453" i="19"/>
  <c r="G1504" i="19"/>
  <c r="F557" i="19"/>
  <c r="H3581" i="19" a="1"/>
  <c r="G2314" i="19"/>
  <c r="G4974" i="19"/>
  <c r="G430" i="19"/>
  <c r="G623" i="19"/>
  <c r="H693" i="19" a="1"/>
  <c r="H3755" i="19" a="1"/>
  <c r="G1684" i="19"/>
  <c r="F4018" i="19"/>
  <c r="G3360" i="19"/>
  <c r="G3495" i="19"/>
  <c r="F3256" i="19"/>
  <c r="G2404" i="19"/>
  <c r="H3494" i="19" a="1"/>
  <c r="F3670" i="19"/>
  <c r="G5148" i="19"/>
  <c r="H301" i="19" a="1"/>
  <c r="H429" i="19" a="1"/>
  <c r="G4626" i="19"/>
  <c r="G2044" i="19"/>
  <c r="F237" i="19"/>
  <c r="H4799" i="19" a="1"/>
  <c r="G110" i="19"/>
  <c r="F2696" i="19"/>
  <c r="G3843" i="19"/>
  <c r="G45" i="19"/>
  <c r="H44" i="19" a="1"/>
  <c r="G238" i="19"/>
  <c r="G2134" i="19"/>
  <c r="F3204" i="19"/>
  <c r="F365" i="19"/>
  <c r="F5062" i="19"/>
  <c r="F4888" i="19"/>
  <c r="G4191" i="19"/>
  <c r="H3359" i="19" a="1"/>
  <c r="G2494" i="19"/>
  <c r="G1324" i="19"/>
  <c r="H3202" i="19" a="1"/>
  <c r="G4365" i="19"/>
  <c r="F301" i="19"/>
  <c r="H4973" i="19" a="1"/>
  <c r="F2606" i="19"/>
  <c r="F4540" i="19"/>
  <c r="F758" i="19"/>
  <c r="F3282" i="19"/>
  <c r="H5322" i="19" a="1"/>
  <c r="H758" i="19" a="1"/>
  <c r="G4104" i="19"/>
  <c r="H3150" i="19" a="1"/>
  <c r="F493" i="19"/>
  <c r="H2583" i="19" a="1"/>
  <c r="G3281" i="19"/>
  <c r="F4801" i="19"/>
  <c r="F3334" i="19"/>
  <c r="G2584" i="19"/>
  <c r="F3230" i="19"/>
  <c r="H4277" i="19" a="1"/>
  <c r="G4452" i="19"/>
  <c r="F3409" i="19"/>
  <c r="H173" i="19" a="1"/>
  <c r="F694" i="19"/>
  <c r="H621" i="19" a="1"/>
  <c r="G3930" i="19"/>
  <c r="G3177" i="19"/>
  <c r="H2674" i="19" a="1"/>
  <c r="G3582" i="19"/>
  <c r="H4190" i="19" a="1"/>
  <c r="F4714" i="19"/>
  <c r="F4366" i="19"/>
  <c r="H3254" i="19" a="1"/>
  <c r="F109" i="19"/>
  <c r="H557" i="19" a="1"/>
  <c r="G4713" i="19"/>
  <c r="G1234" i="19"/>
  <c r="H3280" i="19" a="1"/>
  <c r="F3844" i="19"/>
  <c r="G3669" i="19"/>
  <c r="H4451" i="19" a="1"/>
  <c r="H4712" i="19" a="1"/>
  <c r="F3931" i="19"/>
  <c r="F3496" i="19"/>
  <c r="G1144" i="19"/>
  <c r="H237" i="19" a="1"/>
  <c r="G1054" i="19"/>
  <c r="G3333" i="19"/>
  <c r="G1864" i="19"/>
  <c r="G5323" i="19"/>
  <c r="G494" i="19"/>
  <c r="F44" i="19"/>
  <c r="F4627" i="19"/>
  <c r="H3929" i="19" a="1"/>
  <c r="H4103" i="19" l="1"/>
  <c r="H3842" i="19"/>
  <c r="H237" i="19"/>
  <c r="H3280" i="19"/>
  <c r="H5234" i="19"/>
  <c r="H3581" i="19"/>
  <c r="H3668" i="19"/>
  <c r="H3228" i="19"/>
  <c r="H3407" i="19"/>
  <c r="H557" i="19"/>
  <c r="H3202" i="19"/>
  <c r="H2583" i="19"/>
  <c r="H109" i="19"/>
  <c r="H3254" i="19"/>
  <c r="H3929" i="19"/>
  <c r="H3494" i="19"/>
  <c r="H3332" i="19"/>
  <c r="H3150" i="19"/>
  <c r="H44" i="19"/>
  <c r="H3306" i="19"/>
  <c r="H5147" i="19"/>
  <c r="H4538" i="19"/>
  <c r="H4712" i="19"/>
  <c r="H4190" i="19"/>
  <c r="H758" i="19"/>
  <c r="H4451" i="19"/>
  <c r="H2674" i="19"/>
  <c r="H429" i="19"/>
  <c r="H5322" i="19"/>
  <c r="H3755" i="19"/>
  <c r="H3176" i="19"/>
  <c r="H3124" i="19"/>
  <c r="H693" i="19"/>
  <c r="H4886" i="19"/>
  <c r="H2493" i="19"/>
  <c r="H4016" i="19"/>
  <c r="H621" i="19"/>
  <c r="H365" i="19"/>
  <c r="H173" i="19"/>
  <c r="H301" i="19"/>
  <c r="H4973" i="19"/>
  <c r="H4799" i="19"/>
  <c r="H5060" i="19"/>
  <c r="H4364" i="19"/>
  <c r="H493" i="19"/>
  <c r="H4625" i="19"/>
  <c r="H4277" i="19"/>
  <c r="H3359" i="19"/>
  <c r="B4716" i="19"/>
  <c r="C2316" i="19"/>
  <c r="B2517" i="19"/>
  <c r="C4367" i="19"/>
  <c r="C2586" i="19"/>
  <c r="B3498" i="19"/>
  <c r="B3411" i="19"/>
  <c r="B4977" i="19"/>
  <c r="B431" i="19"/>
  <c r="B367" i="19"/>
  <c r="C2406" i="19"/>
  <c r="C1146" i="19"/>
  <c r="C3361" i="19"/>
  <c r="B4281" i="19"/>
  <c r="C4628" i="19"/>
  <c r="C5324" i="19"/>
  <c r="C4541" i="19"/>
  <c r="C2226" i="19"/>
  <c r="B5064" i="19"/>
  <c r="C3671" i="19"/>
  <c r="B3585" i="19"/>
  <c r="B4368" i="19"/>
  <c r="B175" i="19"/>
  <c r="B111" i="19"/>
  <c r="C2046" i="19"/>
  <c r="C3257" i="19"/>
  <c r="C3335" i="19"/>
  <c r="B495" i="19"/>
  <c r="C560" i="19"/>
  <c r="B3759" i="19"/>
  <c r="B3310" i="19"/>
  <c r="C5150" i="19"/>
  <c r="B46" i="19"/>
  <c r="C876" i="19"/>
  <c r="C4715" i="19"/>
  <c r="C1776" i="19"/>
  <c r="C1416" i="19"/>
  <c r="C4802" i="19"/>
  <c r="B3846" i="19"/>
  <c r="B3258" i="19"/>
  <c r="C2496" i="19"/>
  <c r="C4193" i="19"/>
  <c r="C1326" i="19"/>
  <c r="C4889" i="19"/>
  <c r="C4454" i="19"/>
  <c r="B4890" i="19"/>
  <c r="C3410" i="19"/>
  <c r="C3497" i="19"/>
  <c r="B3672" i="19"/>
  <c r="C786" i="19"/>
  <c r="C696" i="19"/>
  <c r="C5063" i="19"/>
  <c r="B239" i="19"/>
  <c r="B4455" i="19"/>
  <c r="B5238" i="19"/>
  <c r="C1686" i="19"/>
  <c r="C624" i="19"/>
  <c r="C1236" i="19"/>
  <c r="C3584" i="19"/>
  <c r="C1506" i="19"/>
  <c r="C4280" i="19"/>
  <c r="C368" i="19"/>
  <c r="C3845" i="19"/>
  <c r="B4629" i="19"/>
  <c r="B303" i="19"/>
  <c r="B4107" i="19"/>
  <c r="B4542" i="19"/>
  <c r="B760" i="19"/>
  <c r="B696" i="19"/>
  <c r="B623" i="19"/>
  <c r="B4194" i="19"/>
  <c r="C432" i="19"/>
  <c r="C3932" i="19"/>
  <c r="B5151" i="19"/>
  <c r="C3205" i="19"/>
  <c r="C1866" i="19"/>
  <c r="B2698" i="19"/>
  <c r="C3309" i="19"/>
  <c r="B3933" i="19"/>
  <c r="C3758" i="19"/>
  <c r="C1596" i="19"/>
  <c r="C2676" i="19"/>
  <c r="B2608" i="19"/>
  <c r="C176" i="19"/>
  <c r="C112" i="19"/>
  <c r="C47" i="19"/>
  <c r="B5325" i="19"/>
  <c r="C3283" i="19"/>
  <c r="B559" i="19"/>
  <c r="C3231" i="19"/>
  <c r="C1956" i="19"/>
  <c r="B3336" i="19"/>
  <c r="C4019" i="19"/>
  <c r="C5237" i="19"/>
  <c r="C966" i="19"/>
  <c r="C304" i="19"/>
  <c r="B3362" i="19"/>
  <c r="C4106" i="19"/>
  <c r="B4803" i="19"/>
  <c r="C2136" i="19"/>
  <c r="B3232" i="19"/>
  <c r="C4976" i="19"/>
  <c r="B4020" i="19"/>
  <c r="B3284" i="19"/>
  <c r="C240" i="19"/>
  <c r="C496" i="19"/>
  <c r="C1056" i="19"/>
  <c r="H4800" i="19" a="1"/>
  <c r="G2405" i="19"/>
  <c r="G3204" i="19"/>
  <c r="H5235" i="19" a="1"/>
  <c r="G4105" i="19"/>
  <c r="G1865" i="19"/>
  <c r="H3177" i="19" a="1"/>
  <c r="G785" i="19"/>
  <c r="H3203" i="19" a="1"/>
  <c r="G2135" i="19"/>
  <c r="H622" i="19" a="1"/>
  <c r="H4974" i="19" a="1"/>
  <c r="G4888" i="19"/>
  <c r="F174" i="19"/>
  <c r="G5062" i="19"/>
  <c r="F4280" i="19"/>
  <c r="G1595" i="19"/>
  <c r="G559" i="19"/>
  <c r="F3231" i="19"/>
  <c r="H759" i="19" a="1"/>
  <c r="G4627" i="19"/>
  <c r="G1415" i="19"/>
  <c r="G4192" i="19"/>
  <c r="H4452" i="19" a="1"/>
  <c r="G4366" i="19"/>
  <c r="G5149" i="19"/>
  <c r="H694" i="19" a="1"/>
  <c r="G695" i="19"/>
  <c r="F4715" i="19"/>
  <c r="H110" i="19" a="1"/>
  <c r="G4714" i="19"/>
  <c r="H4191" i="19" a="1"/>
  <c r="H3756" i="19" a="1"/>
  <c r="G2315" i="19"/>
  <c r="H4104" i="19" a="1"/>
  <c r="H4365" i="19" a="1"/>
  <c r="G2045" i="19"/>
  <c r="G4540" i="19"/>
  <c r="H174" i="19" a="1"/>
  <c r="G4279" i="19"/>
  <c r="G1145" i="19"/>
  <c r="G4018" i="19"/>
  <c r="H3229" i="19" a="1"/>
  <c r="F4802" i="19"/>
  <c r="H4887" i="19" a="1"/>
  <c r="H3255" i="19" a="1"/>
  <c r="H4626" i="19" a="1"/>
  <c r="F366" i="19"/>
  <c r="F4019" i="19"/>
  <c r="G1775" i="19"/>
  <c r="H2494" i="19" a="1"/>
  <c r="G2585" i="19"/>
  <c r="H4017" i="19" a="1"/>
  <c r="F4628" i="19"/>
  <c r="F5150" i="19"/>
  <c r="H302" i="19" a="1"/>
  <c r="F3758" i="19"/>
  <c r="G5236" i="19"/>
  <c r="H3843" i="19" a="1"/>
  <c r="F4541" i="19"/>
  <c r="H4713" i="19" a="1"/>
  <c r="F4976" i="19"/>
  <c r="F238" i="19"/>
  <c r="G303" i="19"/>
  <c r="F558" i="19"/>
  <c r="G1055" i="19"/>
  <c r="F2697" i="19"/>
  <c r="F110" i="19"/>
  <c r="G3844" i="19"/>
  <c r="F759" i="19"/>
  <c r="H366" i="19" a="1"/>
  <c r="H3582" i="19" a="1"/>
  <c r="F2516" i="19"/>
  <c r="G4453" i="19"/>
  <c r="F4454" i="19"/>
  <c r="F3283" i="19"/>
  <c r="G1685" i="19"/>
  <c r="F3362" i="19"/>
  <c r="H3360" i="19" a="1"/>
  <c r="G3361" i="19"/>
  <c r="G3178" i="19"/>
  <c r="F2607" i="19"/>
  <c r="H5148" i="19" a="1"/>
  <c r="F5325" i="19"/>
  <c r="H494" i="19" a="1"/>
  <c r="G2495" i="19"/>
  <c r="G3496" i="19"/>
  <c r="H2675" i="19" a="1"/>
  <c r="G1235" i="19"/>
  <c r="G495" i="19"/>
  <c r="H558" i="19" a="1"/>
  <c r="H3151" i="19" a="1"/>
  <c r="H4278" i="19" a="1"/>
  <c r="G3583" i="19"/>
  <c r="F4367" i="19"/>
  <c r="F3309" i="19"/>
  <c r="G1505" i="19"/>
  <c r="F3584" i="19"/>
  <c r="G367" i="19"/>
  <c r="G2225" i="19"/>
  <c r="H3307" i="19" a="1"/>
  <c r="F4889" i="19"/>
  <c r="H238" i="19" a="1"/>
  <c r="G1955" i="19"/>
  <c r="F3845" i="19"/>
  <c r="G875" i="19"/>
  <c r="G3334" i="19"/>
  <c r="F3932" i="19"/>
  <c r="H2584" i="19" a="1"/>
  <c r="F302" i="19"/>
  <c r="G3757" i="19"/>
  <c r="F695" i="19"/>
  <c r="G3308" i="19"/>
  <c r="F430" i="19"/>
  <c r="G3931" i="19"/>
  <c r="H5323" i="19" a="1"/>
  <c r="G239" i="19"/>
  <c r="H5061" i="19" a="1"/>
  <c r="F5063" i="19"/>
  <c r="H45" i="19" a="1"/>
  <c r="F45" i="19"/>
  <c r="G2676" i="19"/>
  <c r="G965" i="19"/>
  <c r="G3230" i="19"/>
  <c r="G3282" i="19"/>
  <c r="G111" i="19"/>
  <c r="H3930" i="19" a="1"/>
  <c r="G1325" i="19"/>
  <c r="G46" i="19"/>
  <c r="G431" i="19"/>
  <c r="F3497" i="19"/>
  <c r="G3670" i="19"/>
  <c r="H3408" i="19" a="1"/>
  <c r="F3671" i="19"/>
  <c r="F5237" i="19"/>
  <c r="F4193" i="19"/>
  <c r="F3257" i="19"/>
  <c r="H3281" i="19" a="1"/>
  <c r="G3409" i="19"/>
  <c r="F623" i="19"/>
  <c r="H3669" i="19" a="1"/>
  <c r="G4801" i="19"/>
  <c r="F494" i="19"/>
  <c r="G5324" i="19"/>
  <c r="F3205" i="19"/>
  <c r="G4975" i="19"/>
  <c r="F3410" i="19"/>
  <c r="F3335" i="19"/>
  <c r="H3495" i="19" a="1"/>
  <c r="G3256" i="19"/>
  <c r="H430" i="19" a="1"/>
  <c r="G175" i="19"/>
  <c r="F4106" i="19"/>
  <c r="H3333" i="19" a="1"/>
  <c r="H4539" i="19" a="1"/>
  <c r="G624" i="19"/>
  <c r="H174" i="19" l="1"/>
  <c r="H4104" i="19"/>
  <c r="H3495" i="19"/>
  <c r="H4278" i="19"/>
  <c r="H3255" i="19"/>
  <c r="H3669" i="19"/>
  <c r="H5061" i="19"/>
  <c r="H3582" i="19"/>
  <c r="H3151" i="19"/>
  <c r="H4713" i="19"/>
  <c r="H4539" i="19"/>
  <c r="H430" i="19"/>
  <c r="H3307" i="19"/>
  <c r="H558" i="19"/>
  <c r="H3843" i="19"/>
  <c r="H4887" i="19"/>
  <c r="H3756" i="19"/>
  <c r="H4974" i="19"/>
  <c r="H3281" i="19"/>
  <c r="H622" i="19"/>
  <c r="H366" i="19"/>
  <c r="H2675" i="19"/>
  <c r="H302" i="19"/>
  <c r="H3333" i="19"/>
  <c r="H4191" i="19"/>
  <c r="H3203" i="19"/>
  <c r="H4365" i="19"/>
  <c r="H110" i="19"/>
  <c r="H3177" i="19"/>
  <c r="H3408" i="19"/>
  <c r="H5323" i="19"/>
  <c r="H2584" i="19"/>
  <c r="H494" i="19"/>
  <c r="H4017" i="19"/>
  <c r="H759" i="19"/>
  <c r="H5148" i="19"/>
  <c r="H2494" i="19"/>
  <c r="H3229" i="19"/>
  <c r="H694" i="19"/>
  <c r="H5235" i="19"/>
  <c r="H4452" i="19"/>
  <c r="H4800" i="19"/>
  <c r="H3930" i="19"/>
  <c r="H45" i="19"/>
  <c r="H238" i="19"/>
  <c r="H3360" i="19"/>
  <c r="H4626" i="19"/>
  <c r="C4455" i="19"/>
  <c r="C305" i="19"/>
  <c r="B624" i="19"/>
  <c r="C177" i="19"/>
  <c r="C113" i="19"/>
  <c r="C3336" i="19"/>
  <c r="B5239" i="19"/>
  <c r="B368" i="19"/>
  <c r="C4368" i="19"/>
  <c r="B304" i="19"/>
  <c r="B3760" i="19"/>
  <c r="C4977" i="19"/>
  <c r="C1867" i="19"/>
  <c r="B560" i="19"/>
  <c r="B176" i="19"/>
  <c r="B112" i="19"/>
  <c r="C3759" i="19"/>
  <c r="C1237" i="19"/>
  <c r="C5325" i="19"/>
  <c r="C48" i="19"/>
  <c r="C4542" i="19"/>
  <c r="B47" i="19"/>
  <c r="B3259" i="19"/>
  <c r="C4107" i="19"/>
  <c r="B2699" i="19"/>
  <c r="B761" i="19"/>
  <c r="B697" i="19"/>
  <c r="C3585" i="19"/>
  <c r="B3285" i="19"/>
  <c r="C5238" i="19"/>
  <c r="B2518" i="19"/>
  <c r="B4195" i="19"/>
  <c r="C1327" i="19"/>
  <c r="C2587" i="19"/>
  <c r="C1507" i="19"/>
  <c r="C2137" i="19"/>
  <c r="B3311" i="19"/>
  <c r="C4020" i="19"/>
  <c r="C1417" i="19"/>
  <c r="B3934" i="19"/>
  <c r="C4803" i="19"/>
  <c r="B240" i="19"/>
  <c r="B5152" i="19"/>
  <c r="C4716" i="19"/>
  <c r="C2497" i="19"/>
  <c r="B3499" i="19"/>
  <c r="B3412" i="19"/>
  <c r="C2407" i="19"/>
  <c r="B5065" i="19"/>
  <c r="C369" i="19"/>
  <c r="C241" i="19"/>
  <c r="C1687" i="19"/>
  <c r="C2227" i="19"/>
  <c r="B3363" i="19"/>
  <c r="C3310" i="19"/>
  <c r="B2609" i="19"/>
  <c r="C3846" i="19"/>
  <c r="C1957" i="19"/>
  <c r="C497" i="19"/>
  <c r="B4717" i="19"/>
  <c r="C1597" i="19"/>
  <c r="C1777" i="19"/>
  <c r="C5151" i="19"/>
  <c r="C3498" i="19"/>
  <c r="C3411" i="19"/>
  <c r="B3337" i="19"/>
  <c r="C3362" i="19"/>
  <c r="B432" i="19"/>
  <c r="B3586" i="19"/>
  <c r="C787" i="19"/>
  <c r="C697" i="19"/>
  <c r="C4281" i="19"/>
  <c r="B4456" i="19"/>
  <c r="C2317" i="19"/>
  <c r="B4369" i="19"/>
  <c r="C1147" i="19"/>
  <c r="B4891" i="19"/>
  <c r="C1057" i="19"/>
  <c r="C2047" i="19"/>
  <c r="B4021" i="19"/>
  <c r="C3232" i="19"/>
  <c r="B4630" i="19"/>
  <c r="C3933" i="19"/>
  <c r="C3672" i="19"/>
  <c r="B5326" i="19"/>
  <c r="B4978" i="19"/>
  <c r="C4890" i="19"/>
  <c r="C967" i="19"/>
  <c r="B3847" i="19"/>
  <c r="C3284" i="19"/>
  <c r="B496" i="19"/>
  <c r="C2677" i="19"/>
  <c r="B4804" i="19"/>
  <c r="C4194" i="19"/>
  <c r="C3258" i="19"/>
  <c r="B4108" i="19"/>
  <c r="C561" i="19"/>
  <c r="C5064" i="19"/>
  <c r="B4282" i="19"/>
  <c r="C433" i="19"/>
  <c r="B4543" i="19"/>
  <c r="C877" i="19"/>
  <c r="C625" i="19"/>
  <c r="B3673" i="19"/>
  <c r="C4629" i="19"/>
  <c r="H3583" i="19" a="1"/>
  <c r="F3411" i="19"/>
  <c r="G5325" i="19"/>
  <c r="G3584" i="19"/>
  <c r="H3282" i="19" a="1"/>
  <c r="G1596" i="19"/>
  <c r="G368" i="19"/>
  <c r="F559" i="19"/>
  <c r="F760" i="19"/>
  <c r="H4540" i="19" a="1"/>
  <c r="G4019" i="19"/>
  <c r="H2585" i="19" a="1"/>
  <c r="G2226" i="19"/>
  <c r="G112" i="19"/>
  <c r="H2676" i="19" a="1"/>
  <c r="H3178" i="19" a="1"/>
  <c r="F4629" i="19"/>
  <c r="H3204" i="19" a="1"/>
  <c r="G1776" i="19"/>
  <c r="G696" i="19"/>
  <c r="H624" i="19" a="1"/>
  <c r="G5063" i="19"/>
  <c r="H3496" i="19" a="1"/>
  <c r="G3231" i="19"/>
  <c r="F4281" i="19"/>
  <c r="H5324" i="19" a="1"/>
  <c r="G3335" i="19"/>
  <c r="F696" i="19"/>
  <c r="G2677" i="19"/>
  <c r="H4627" i="19" a="1"/>
  <c r="G3283" i="19"/>
  <c r="F3585" i="19"/>
  <c r="F5151" i="19"/>
  <c r="G1236" i="19"/>
  <c r="F3336" i="19"/>
  <c r="H4279" i="19" a="1"/>
  <c r="H4366" i="19" a="1"/>
  <c r="F4368" i="19"/>
  <c r="F4542" i="19"/>
  <c r="G4280" i="19"/>
  <c r="H4192" i="19" a="1"/>
  <c r="F4716" i="19"/>
  <c r="F4194" i="19"/>
  <c r="G3205" i="19"/>
  <c r="G4715" i="19"/>
  <c r="F4803" i="19"/>
  <c r="H239" i="19" a="1"/>
  <c r="H559" i="19" a="1"/>
  <c r="G1326" i="19"/>
  <c r="G625" i="19"/>
  <c r="F3672" i="19"/>
  <c r="F367" i="19"/>
  <c r="H3308" i="19" a="1"/>
  <c r="G47" i="19"/>
  <c r="F5326" i="19"/>
  <c r="H367" i="19" a="1"/>
  <c r="H760" i="19" a="1"/>
  <c r="F3284" i="19"/>
  <c r="F4890" i="19"/>
  <c r="F4977" i="19"/>
  <c r="G4454" i="19"/>
  <c r="H5062" i="19" a="1"/>
  <c r="G5150" i="19"/>
  <c r="G3845" i="19"/>
  <c r="G1146" i="19"/>
  <c r="G2406" i="19"/>
  <c r="H3256" i="19" a="1"/>
  <c r="H3844" i="19" a="1"/>
  <c r="F2517" i="19"/>
  <c r="F4107" i="19"/>
  <c r="G304" i="19"/>
  <c r="H695" i="19" a="1"/>
  <c r="G4106" i="19"/>
  <c r="H4801" i="19" a="1"/>
  <c r="F5238" i="19"/>
  <c r="H4888" i="19" a="1"/>
  <c r="G3758" i="19"/>
  <c r="G4802" i="19"/>
  <c r="H2495" i="19" a="1"/>
  <c r="H4975" i="19" a="1"/>
  <c r="F5064" i="19"/>
  <c r="G496" i="19"/>
  <c r="G5237" i="19"/>
  <c r="G4193" i="19"/>
  <c r="H495" i="19" a="1"/>
  <c r="G3497" i="19"/>
  <c r="F3759" i="19"/>
  <c r="H5149" i="19" a="1"/>
  <c r="H3931" i="19" a="1"/>
  <c r="H623" i="19" a="1"/>
  <c r="F2698" i="19"/>
  <c r="G2496" i="19"/>
  <c r="F431" i="19"/>
  <c r="F4020" i="19"/>
  <c r="H111" i="19" a="1"/>
  <c r="F175" i="19"/>
  <c r="H3230" i="19" a="1"/>
  <c r="G1866" i="19"/>
  <c r="G876" i="19"/>
  <c r="F303" i="19"/>
  <c r="H46" i="19" a="1"/>
  <c r="G4976" i="19"/>
  <c r="H4453" i="19" a="1"/>
  <c r="H3334" i="19" a="1"/>
  <c r="G432" i="19"/>
  <c r="H303" i="19" a="1"/>
  <c r="F3232" i="19"/>
  <c r="G1056" i="19"/>
  <c r="H3757" i="19" a="1"/>
  <c r="F624" i="19"/>
  <c r="G4541" i="19"/>
  <c r="G3932" i="19"/>
  <c r="F3846" i="19"/>
  <c r="G2046" i="19"/>
  <c r="G3410" i="19"/>
  <c r="H4105" i="19" a="1"/>
  <c r="F239" i="19"/>
  <c r="G240" i="19"/>
  <c r="G3362" i="19"/>
  <c r="H3670" i="19" a="1"/>
  <c r="G2136" i="19"/>
  <c r="G176" i="19"/>
  <c r="F46" i="19"/>
  <c r="G3309" i="19"/>
  <c r="F3933" i="19"/>
  <c r="H3409" i="19" a="1"/>
  <c r="G2316" i="19"/>
  <c r="G2586" i="19"/>
  <c r="H4018" i="19" a="1"/>
  <c r="G4628" i="19"/>
  <c r="H175" i="19" a="1"/>
  <c r="G4889" i="19"/>
  <c r="H4714" i="19" a="1"/>
  <c r="F3498" i="19"/>
  <c r="G1506" i="19"/>
  <c r="H3361" i="19" a="1"/>
  <c r="F3310" i="19"/>
  <c r="H431" i="19" a="1"/>
  <c r="F3363" i="19"/>
  <c r="G786" i="19"/>
  <c r="F2608" i="19"/>
  <c r="G3257" i="19"/>
  <c r="G1956" i="19"/>
  <c r="G1686" i="19"/>
  <c r="F4455" i="19"/>
  <c r="H5236" i="19" a="1"/>
  <c r="G966" i="19"/>
  <c r="G560" i="19"/>
  <c r="G4367" i="19"/>
  <c r="G1416" i="19"/>
  <c r="F111" i="19"/>
  <c r="F3258" i="19"/>
  <c r="G3671" i="19"/>
  <c r="F495" i="19"/>
  <c r="H624" i="19" l="1"/>
  <c r="H3178" i="19"/>
  <c r="H4279" i="19"/>
  <c r="H2676" i="19"/>
  <c r="H431" i="19"/>
  <c r="H4105" i="19"/>
  <c r="H3230" i="19"/>
  <c r="H3844" i="19"/>
  <c r="H5062" i="19"/>
  <c r="H3361" i="19"/>
  <c r="H46" i="19"/>
  <c r="H695" i="19"/>
  <c r="H3256" i="19"/>
  <c r="H623" i="19"/>
  <c r="H3204" i="19"/>
  <c r="H2585" i="19"/>
  <c r="H4714" i="19"/>
  <c r="H4888" i="19"/>
  <c r="H111" i="19"/>
  <c r="H3931" i="19"/>
  <c r="H760" i="19"/>
  <c r="H5149" i="19"/>
  <c r="H367" i="19"/>
  <c r="H3496" i="19"/>
  <c r="H5236" i="19"/>
  <c r="H4540" i="19"/>
  <c r="H175" i="19"/>
  <c r="H4018" i="19"/>
  <c r="H3670" i="19"/>
  <c r="H3757" i="19"/>
  <c r="H495" i="19"/>
  <c r="H3308" i="19"/>
  <c r="H4366" i="19"/>
  <c r="H4627" i="19"/>
  <c r="H3282" i="19"/>
  <c r="H3409" i="19"/>
  <c r="H4801" i="19"/>
  <c r="H303" i="19"/>
  <c r="H3334" i="19"/>
  <c r="H4975" i="19"/>
  <c r="H559" i="19"/>
  <c r="H4453" i="19"/>
  <c r="H2495" i="19"/>
  <c r="H239" i="19"/>
  <c r="H4192" i="19"/>
  <c r="H5324" i="19"/>
  <c r="H3583" i="19"/>
  <c r="B4457" i="19"/>
  <c r="C306" i="19"/>
  <c r="B5240" i="19"/>
  <c r="B762" i="19"/>
  <c r="B698" i="19"/>
  <c r="C4978" i="19"/>
  <c r="C2138" i="19"/>
  <c r="B3364" i="19"/>
  <c r="C2048" i="19"/>
  <c r="B3500" i="19"/>
  <c r="B3413" i="19"/>
  <c r="B305" i="19"/>
  <c r="B48" i="19"/>
  <c r="C1328" i="19"/>
  <c r="C1958" i="19"/>
  <c r="C178" i="19"/>
  <c r="C114" i="19"/>
  <c r="C4543" i="19"/>
  <c r="B3674" i="19"/>
  <c r="C1868" i="19"/>
  <c r="C5152" i="19"/>
  <c r="C4282" i="19"/>
  <c r="B4718" i="19"/>
  <c r="C434" i="19"/>
  <c r="C4108" i="19"/>
  <c r="C2678" i="19"/>
  <c r="C4456" i="19"/>
  <c r="B561" i="19"/>
  <c r="C4021" i="19"/>
  <c r="C698" i="19"/>
  <c r="C788" i="19"/>
  <c r="C1598" i="19"/>
  <c r="C968" i="19"/>
  <c r="B5066" i="19"/>
  <c r="C1148" i="19"/>
  <c r="C2408" i="19"/>
  <c r="C878" i="19"/>
  <c r="B3587" i="19"/>
  <c r="C5326" i="19"/>
  <c r="B4631" i="19"/>
  <c r="C626" i="19"/>
  <c r="C3311" i="19"/>
  <c r="C1688" i="19"/>
  <c r="C3934" i="19"/>
  <c r="C2318" i="19"/>
  <c r="C4891" i="19"/>
  <c r="C1418" i="19"/>
  <c r="B2700" i="19"/>
  <c r="C4630" i="19"/>
  <c r="C3847" i="19"/>
  <c r="C5065" i="19"/>
  <c r="B433" i="19"/>
  <c r="C242" i="19"/>
  <c r="C4717" i="19"/>
  <c r="B3338" i="19"/>
  <c r="B3312" i="19"/>
  <c r="C49" i="19"/>
  <c r="B177" i="19"/>
  <c r="B113" i="19"/>
  <c r="C2588" i="19"/>
  <c r="B3761" i="19"/>
  <c r="C498" i="19"/>
  <c r="B4892" i="19"/>
  <c r="C3259" i="19"/>
  <c r="B4979" i="19"/>
  <c r="B497" i="19"/>
  <c r="C3586" i="19"/>
  <c r="B2610" i="19"/>
  <c r="B5153" i="19"/>
  <c r="B4022" i="19"/>
  <c r="C4195" i="19"/>
  <c r="B3848" i="19"/>
  <c r="B4805" i="19"/>
  <c r="B4196" i="19"/>
  <c r="C3760" i="19"/>
  <c r="B4109" i="19"/>
  <c r="C562" i="19"/>
  <c r="C4804" i="19"/>
  <c r="C2228" i="19"/>
  <c r="B4283" i="19"/>
  <c r="C3673" i="19"/>
  <c r="B241" i="19"/>
  <c r="B5327" i="19"/>
  <c r="C370" i="19"/>
  <c r="B3935" i="19"/>
  <c r="B4544" i="19"/>
  <c r="C3499" i="19"/>
  <c r="C3412" i="19"/>
  <c r="C3285" i="19"/>
  <c r="C1058" i="19"/>
  <c r="C1238" i="19"/>
  <c r="C4369" i="19"/>
  <c r="C5239" i="19"/>
  <c r="C3337" i="19"/>
  <c r="C1778" i="19"/>
  <c r="C2498" i="19"/>
  <c r="B2519" i="19"/>
  <c r="B3286" i="19"/>
  <c r="B625" i="19"/>
  <c r="B369" i="19"/>
  <c r="B4370" i="19"/>
  <c r="C1508" i="19"/>
  <c r="C3363" i="19"/>
  <c r="H560" i="19" a="1"/>
  <c r="F4804" i="19"/>
  <c r="G4368" i="19"/>
  <c r="F4195" i="19"/>
  <c r="H3309" i="19" a="1"/>
  <c r="F5065" i="19"/>
  <c r="F4543" i="19"/>
  <c r="F4891" i="19"/>
  <c r="H4715" i="19" a="1"/>
  <c r="G967" i="19"/>
  <c r="F560" i="19"/>
  <c r="G697" i="19"/>
  <c r="G2047" i="19"/>
  <c r="F3412" i="19"/>
  <c r="G3585" i="19"/>
  <c r="G2227" i="19"/>
  <c r="G3498" i="19"/>
  <c r="G2137" i="19"/>
  <c r="H4889" i="19" a="1"/>
  <c r="H4802" i="19" a="1"/>
  <c r="F625" i="19"/>
  <c r="F5152" i="19"/>
  <c r="H4193" i="19" a="1"/>
  <c r="G5064" i="19"/>
  <c r="H3205" i="19" a="1"/>
  <c r="H3845" i="19" a="1"/>
  <c r="G1057" i="19"/>
  <c r="G3411" i="19"/>
  <c r="G4107" i="19"/>
  <c r="F240" i="19"/>
  <c r="F4021" i="19"/>
  <c r="G4803" i="19"/>
  <c r="F3364" i="19"/>
  <c r="G497" i="19"/>
  <c r="G4455" i="19"/>
  <c r="F3337" i="19"/>
  <c r="H3362" i="19" a="1"/>
  <c r="G4542" i="19"/>
  <c r="F3259" i="19"/>
  <c r="H2496" i="19" a="1"/>
  <c r="G4020" i="19"/>
  <c r="H4976" i="19" a="1"/>
  <c r="G2407" i="19"/>
  <c r="G241" i="19"/>
  <c r="H3497" i="19" a="1"/>
  <c r="G5238" i="19"/>
  <c r="G4281" i="19"/>
  <c r="H696" i="19" a="1"/>
  <c r="F3586" i="19"/>
  <c r="G3258" i="19"/>
  <c r="G3672" i="19"/>
  <c r="G1867" i="19"/>
  <c r="F3847" i="19"/>
  <c r="F5327" i="19"/>
  <c r="G48" i="19"/>
  <c r="G1957" i="19"/>
  <c r="G433" i="19"/>
  <c r="G1417" i="19"/>
  <c r="H112" i="19" a="1"/>
  <c r="G3759" i="19"/>
  <c r="H5150" i="19" a="1"/>
  <c r="H625" i="19" a="1"/>
  <c r="G4194" i="19"/>
  <c r="H368" i="19" a="1"/>
  <c r="G1327" i="19"/>
  <c r="H3584" i="19" a="1"/>
  <c r="H3758" i="19" a="1"/>
  <c r="F4630" i="19"/>
  <c r="F2518" i="19"/>
  <c r="H4454" i="19" a="1"/>
  <c r="G369" i="19"/>
  <c r="G5151" i="19"/>
  <c r="F3311" i="19"/>
  <c r="G3284" i="19"/>
  <c r="H761" i="19" a="1"/>
  <c r="F432" i="19"/>
  <c r="H4628" i="19" a="1"/>
  <c r="H5063" i="19" a="1"/>
  <c r="G4629" i="19"/>
  <c r="H4541" i="19" a="1"/>
  <c r="G1777" i="19"/>
  <c r="G3846" i="19"/>
  <c r="H3231" i="19" a="1"/>
  <c r="H3257" i="19" a="1"/>
  <c r="G113" i="19"/>
  <c r="H3335" i="19" a="1"/>
  <c r="F4108" i="19"/>
  <c r="H4019" i="19" a="1"/>
  <c r="G3232" i="19"/>
  <c r="H2586" i="19" a="1"/>
  <c r="H3410" i="19" a="1"/>
  <c r="F5239" i="19"/>
  <c r="F176" i="19"/>
  <c r="F4369" i="19"/>
  <c r="G2587" i="19"/>
  <c r="H496" i="19" a="1"/>
  <c r="G4977" i="19"/>
  <c r="H47" i="19" a="1"/>
  <c r="F4282" i="19"/>
  <c r="F496" i="19"/>
  <c r="F304" i="19"/>
  <c r="G3363" i="19"/>
  <c r="F3934" i="19"/>
  <c r="H432" i="19" a="1"/>
  <c r="H5325" i="19" a="1"/>
  <c r="F2699" i="19"/>
  <c r="G1507" i="19"/>
  <c r="H4367" i="19" a="1"/>
  <c r="F3499" i="19"/>
  <c r="H3283" i="19" a="1"/>
  <c r="H4106" i="19" a="1"/>
  <c r="G5326" i="19"/>
  <c r="F3673" i="19"/>
  <c r="G877" i="19"/>
  <c r="F761" i="19"/>
  <c r="G3933" i="19"/>
  <c r="G4716" i="19"/>
  <c r="H4280" i="19" a="1"/>
  <c r="G1597" i="19"/>
  <c r="G1237" i="19"/>
  <c r="F3760" i="19"/>
  <c r="F4717" i="19"/>
  <c r="H5237" i="19" a="1"/>
  <c r="F368" i="19"/>
  <c r="G177" i="19"/>
  <c r="H2677" i="19" a="1"/>
  <c r="G2317" i="19"/>
  <c r="G561" i="19"/>
  <c r="H176" i="19" a="1"/>
  <c r="H3932" i="19" a="1"/>
  <c r="G787" i="19"/>
  <c r="F4456" i="19"/>
  <c r="F112" i="19"/>
  <c r="F697" i="19"/>
  <c r="G1147" i="19"/>
  <c r="G4890" i="19"/>
  <c r="F4978" i="19"/>
  <c r="G2497" i="19"/>
  <c r="H240" i="19" a="1"/>
  <c r="H3671" i="19" a="1"/>
  <c r="G626" i="19"/>
  <c r="G1687" i="19"/>
  <c r="F47" i="19"/>
  <c r="G2678" i="19"/>
  <c r="G305" i="19"/>
  <c r="F2609" i="19"/>
  <c r="F3285" i="19"/>
  <c r="H304" i="19" a="1"/>
  <c r="G3310" i="19"/>
  <c r="G3336" i="19"/>
  <c r="H625" i="19" l="1"/>
  <c r="H3283" i="19"/>
  <c r="H4019" i="19"/>
  <c r="H4541" i="19"/>
  <c r="H5150" i="19"/>
  <c r="H4976" i="19"/>
  <c r="H432" i="19"/>
  <c r="H5063" i="19"/>
  <c r="H112" i="19"/>
  <c r="H2496" i="19"/>
  <c r="H3335" i="19"/>
  <c r="H4628" i="19"/>
  <c r="H761" i="19"/>
  <c r="H3362" i="19"/>
  <c r="H4193" i="19"/>
  <c r="H4715" i="19"/>
  <c r="H3932" i="19"/>
  <c r="H304" i="19"/>
  <c r="H3671" i="19"/>
  <c r="H176" i="19"/>
  <c r="H4367" i="19"/>
  <c r="H3257" i="19"/>
  <c r="H240" i="19"/>
  <c r="H2677" i="19"/>
  <c r="H3410" i="19"/>
  <c r="H3231" i="19"/>
  <c r="H4454" i="19"/>
  <c r="H3309" i="19"/>
  <c r="H5237" i="19"/>
  <c r="H2586" i="19"/>
  <c r="H47" i="19"/>
  <c r="H3758" i="19"/>
  <c r="H696" i="19"/>
  <c r="H3584" i="19"/>
  <c r="H5325" i="19"/>
  <c r="H496" i="19"/>
  <c r="H368" i="19"/>
  <c r="H3497" i="19"/>
  <c r="H3845" i="19"/>
  <c r="H4802" i="19"/>
  <c r="H3205" i="19"/>
  <c r="H4889" i="19"/>
  <c r="H560" i="19"/>
  <c r="H4280" i="19"/>
  <c r="H4106" i="19"/>
  <c r="C4457" i="19"/>
  <c r="C2319" i="19"/>
  <c r="B178" i="19"/>
  <c r="B114" i="19"/>
  <c r="C3674" i="19"/>
  <c r="B4545" i="19"/>
  <c r="C1869" i="19"/>
  <c r="B4632" i="19"/>
  <c r="B306" i="19"/>
  <c r="B4110" i="19"/>
  <c r="B562" i="19"/>
  <c r="C563" i="19"/>
  <c r="B242" i="19"/>
  <c r="C4979" i="19"/>
  <c r="C3338" i="19"/>
  <c r="B3675" i="19"/>
  <c r="B5154" i="19"/>
  <c r="C4109" i="19"/>
  <c r="C179" i="19"/>
  <c r="C115" i="19"/>
  <c r="C2139" i="19"/>
  <c r="C699" i="19"/>
  <c r="C789" i="19"/>
  <c r="C4370" i="19"/>
  <c r="C4892" i="19"/>
  <c r="B4284" i="19"/>
  <c r="C50" i="19"/>
  <c r="C307" i="19"/>
  <c r="C1059" i="19"/>
  <c r="C4196" i="19"/>
  <c r="C5240" i="19"/>
  <c r="B763" i="19"/>
  <c r="B699" i="19"/>
  <c r="B3313" i="19"/>
  <c r="B4023" i="19"/>
  <c r="C627" i="19"/>
  <c r="C2409" i="19"/>
  <c r="C499" i="19"/>
  <c r="C4283" i="19"/>
  <c r="C4805" i="19"/>
  <c r="C1599" i="19"/>
  <c r="C969" i="19"/>
  <c r="B626" i="19"/>
  <c r="B4458" i="19"/>
  <c r="B2520" i="19"/>
  <c r="C3312" i="19"/>
  <c r="C3761" i="19"/>
  <c r="B4893" i="19"/>
  <c r="B5241" i="19"/>
  <c r="B5067" i="19"/>
  <c r="B3849" i="19"/>
  <c r="B498" i="19"/>
  <c r="B2701" i="19"/>
  <c r="C4022" i="19"/>
  <c r="C1959" i="19"/>
  <c r="B370" i="19"/>
  <c r="C1509" i="19"/>
  <c r="C1329" i="19"/>
  <c r="C3364" i="19"/>
  <c r="C243" i="19"/>
  <c r="C5327" i="19"/>
  <c r="C435" i="19"/>
  <c r="B4371" i="19"/>
  <c r="B3936" i="19"/>
  <c r="C3286" i="19"/>
  <c r="B3339" i="19"/>
  <c r="B4719" i="19"/>
  <c r="C2499" i="19"/>
  <c r="C1689" i="19"/>
  <c r="C4544" i="19"/>
  <c r="C2049" i="19"/>
  <c r="B5328" i="19"/>
  <c r="C5153" i="19"/>
  <c r="C3587" i="19"/>
  <c r="C3848" i="19"/>
  <c r="B4980" i="19"/>
  <c r="C3935" i="19"/>
  <c r="B49" i="19"/>
  <c r="C1149" i="19"/>
  <c r="C4718" i="19"/>
  <c r="B434" i="19"/>
  <c r="C2589" i="19"/>
  <c r="B4197" i="19"/>
  <c r="B2611" i="19"/>
  <c r="C2679" i="19"/>
  <c r="B3365" i="19"/>
  <c r="C1779" i="19"/>
  <c r="B4806" i="19"/>
  <c r="B3762" i="19"/>
  <c r="B3501" i="19"/>
  <c r="B3414" i="19"/>
  <c r="C2229" i="19"/>
  <c r="C371" i="19"/>
  <c r="C3500" i="19"/>
  <c r="C3413" i="19"/>
  <c r="C1239" i="19"/>
  <c r="C879" i="19"/>
  <c r="C4631" i="19"/>
  <c r="C1419" i="19"/>
  <c r="B3588" i="19"/>
  <c r="C5066" i="19"/>
  <c r="G498" i="19"/>
  <c r="G2408" i="19"/>
  <c r="H3363" i="19" a="1"/>
  <c r="G4804" i="19"/>
  <c r="F369" i="19"/>
  <c r="H3310" i="19" a="1"/>
  <c r="G2048" i="19"/>
  <c r="G4369" i="19"/>
  <c r="G370" i="19"/>
  <c r="F4022" i="19"/>
  <c r="H3846" i="19" a="1"/>
  <c r="G3673" i="19"/>
  <c r="G2679" i="19"/>
  <c r="G2588" i="19"/>
  <c r="H4716" i="19" a="1"/>
  <c r="H4107" i="19" a="1"/>
  <c r="G1688" i="19"/>
  <c r="G2138" i="19"/>
  <c r="G114" i="19"/>
  <c r="F5240" i="19"/>
  <c r="H3585" i="19" a="1"/>
  <c r="G968" i="19"/>
  <c r="F4196" i="19"/>
  <c r="G4456" i="19"/>
  <c r="G3412" i="19"/>
  <c r="F497" i="19"/>
  <c r="G3760" i="19"/>
  <c r="F3500" i="19"/>
  <c r="H5064" i="19" a="1"/>
  <c r="F698" i="19"/>
  <c r="F4892" i="19"/>
  <c r="H177" i="19" a="1"/>
  <c r="F3286" i="19"/>
  <c r="F3674" i="19"/>
  <c r="H3284" i="19" a="1"/>
  <c r="G1508" i="19"/>
  <c r="F433" i="19"/>
  <c r="F5066" i="19"/>
  <c r="G3499" i="19"/>
  <c r="H433" i="19" a="1"/>
  <c r="H762" i="19" a="1"/>
  <c r="G1328" i="19"/>
  <c r="H241" i="19" a="1"/>
  <c r="H4455" i="19" a="1"/>
  <c r="G2318" i="19"/>
  <c r="F2610" i="19"/>
  <c r="H3411" i="19" a="1"/>
  <c r="G434" i="19"/>
  <c r="G4543" i="19"/>
  <c r="H561" i="19" a="1"/>
  <c r="F5153" i="19"/>
  <c r="H2678" i="19" a="1"/>
  <c r="G4108" i="19"/>
  <c r="F48" i="19"/>
  <c r="H5151" i="19" a="1"/>
  <c r="G3285" i="19"/>
  <c r="G178" i="19"/>
  <c r="G4891" i="19"/>
  <c r="G1148" i="19"/>
  <c r="H369" i="19" a="1"/>
  <c r="G4717" i="19"/>
  <c r="G306" i="19"/>
  <c r="H4368" i="19" a="1"/>
  <c r="F2519" i="19"/>
  <c r="H3672" i="19" a="1"/>
  <c r="H305" i="19" a="1"/>
  <c r="F2700" i="19"/>
  <c r="H48" i="19" a="1"/>
  <c r="F3935" i="19"/>
  <c r="F3365" i="19"/>
  <c r="H2497" i="19" a="1"/>
  <c r="F4979" i="19"/>
  <c r="H4629" i="19" a="1"/>
  <c r="G4021" i="19"/>
  <c r="H4020" i="19" a="1"/>
  <c r="G242" i="19"/>
  <c r="F4283" i="19"/>
  <c r="G1778" i="19"/>
  <c r="H5326" i="19" a="1"/>
  <c r="F762" i="19"/>
  <c r="F3413" i="19"/>
  <c r="G1238" i="19"/>
  <c r="G698" i="19"/>
  <c r="G4630" i="19"/>
  <c r="F4631" i="19"/>
  <c r="G5239" i="19"/>
  <c r="H626" i="19" a="1"/>
  <c r="F3312" i="19"/>
  <c r="G5152" i="19"/>
  <c r="G1958" i="19"/>
  <c r="G3337" i="19"/>
  <c r="H4803" i="19" a="1"/>
  <c r="F4370" i="19"/>
  <c r="G788" i="19"/>
  <c r="F113" i="19"/>
  <c r="G5327" i="19"/>
  <c r="F305" i="19"/>
  <c r="G1418" i="19"/>
  <c r="H3258" i="19" a="1"/>
  <c r="H4977" i="19" a="1"/>
  <c r="H3498" i="19" a="1"/>
  <c r="G627" i="19"/>
  <c r="G4978" i="19"/>
  <c r="H3232" i="19" a="1"/>
  <c r="H4542" i="19" a="1"/>
  <c r="G4195" i="19"/>
  <c r="G1868" i="19"/>
  <c r="H4281" i="19" a="1"/>
  <c r="F4805" i="19"/>
  <c r="F5328" i="19"/>
  <c r="F4544" i="19"/>
  <c r="G1598" i="19"/>
  <c r="F241" i="19"/>
  <c r="G878" i="19"/>
  <c r="H4194" i="19" a="1"/>
  <c r="H3759" i="19" a="1"/>
  <c r="G4282" i="19"/>
  <c r="H697" i="19" a="1"/>
  <c r="F3848" i="19"/>
  <c r="H3933" i="19" a="1"/>
  <c r="F3587" i="19"/>
  <c r="G3847" i="19"/>
  <c r="H3336" i="19" a="1"/>
  <c r="F177" i="19"/>
  <c r="G3259" i="19"/>
  <c r="H2587" i="19" a="1"/>
  <c r="G3934" i="19"/>
  <c r="F4718" i="19"/>
  <c r="F4457" i="19"/>
  <c r="G2498" i="19"/>
  <c r="H497" i="19" a="1"/>
  <c r="G562" i="19"/>
  <c r="H5238" i="19" a="1"/>
  <c r="F626" i="19"/>
  <c r="G1058" i="19"/>
  <c r="G5065" i="19"/>
  <c r="H4890" i="19" a="1"/>
  <c r="F3338" i="19"/>
  <c r="F561" i="19"/>
  <c r="G2228" i="19"/>
  <c r="F4109" i="19"/>
  <c r="H113" i="19" a="1"/>
  <c r="G3586" i="19"/>
  <c r="G49" i="19"/>
  <c r="G3364" i="19"/>
  <c r="F3761" i="19"/>
  <c r="G3311" i="19"/>
  <c r="H5238" i="19" l="1"/>
  <c r="H3759" i="19"/>
  <c r="H4020" i="19"/>
  <c r="H241" i="19"/>
  <c r="H4107" i="19"/>
  <c r="H3846" i="19"/>
  <c r="H497" i="19"/>
  <c r="H4542" i="19"/>
  <c r="H3498" i="19"/>
  <c r="H4629" i="19"/>
  <c r="H762" i="19"/>
  <c r="H4194" i="19"/>
  <c r="H4977" i="19"/>
  <c r="H2497" i="19"/>
  <c r="H5151" i="19"/>
  <c r="H433" i="19"/>
  <c r="H4716" i="19"/>
  <c r="H4890" i="19"/>
  <c r="H626" i="19"/>
  <c r="H2587" i="19"/>
  <c r="H3232" i="19"/>
  <c r="H3258" i="19"/>
  <c r="H48" i="19"/>
  <c r="H2678" i="19"/>
  <c r="H5326" i="19"/>
  <c r="H305" i="19"/>
  <c r="H561" i="19"/>
  <c r="H3284" i="19"/>
  <c r="H113" i="19"/>
  <c r="H3310" i="19"/>
  <c r="H3336" i="19"/>
  <c r="H3672" i="19"/>
  <c r="H4368" i="19"/>
  <c r="H3411" i="19"/>
  <c r="H177" i="19"/>
  <c r="H3585" i="19"/>
  <c r="H3363" i="19"/>
  <c r="H3933" i="19"/>
  <c r="H697" i="19"/>
  <c r="H4281" i="19"/>
  <c r="H4803" i="19"/>
  <c r="H369" i="19"/>
  <c r="H4455" i="19"/>
  <c r="H5064" i="19"/>
  <c r="C2320" i="19"/>
  <c r="B2612" i="19"/>
  <c r="C2590" i="19"/>
  <c r="C1330" i="19"/>
  <c r="C3936" i="19"/>
  <c r="C244" i="19"/>
  <c r="C1960" i="19"/>
  <c r="B4024" i="19"/>
  <c r="C372" i="19"/>
  <c r="B3676" i="19"/>
  <c r="B3502" i="19"/>
  <c r="B3415" i="19"/>
  <c r="C1870" i="19"/>
  <c r="B4285" i="19"/>
  <c r="C1240" i="19"/>
  <c r="C2140" i="19"/>
  <c r="B4807" i="19"/>
  <c r="B4459" i="19"/>
  <c r="C2050" i="19"/>
  <c r="B3937" i="19"/>
  <c r="C3849" i="19"/>
  <c r="C4371" i="19"/>
  <c r="C51" i="19"/>
  <c r="B4198" i="19"/>
  <c r="B4633" i="19"/>
  <c r="C2410" i="19"/>
  <c r="B4981" i="19"/>
  <c r="C2500" i="19"/>
  <c r="C4458" i="19"/>
  <c r="C3365" i="19"/>
  <c r="B627" i="19"/>
  <c r="B243" i="19"/>
  <c r="B3589" i="19"/>
  <c r="B50" i="19"/>
  <c r="C3675" i="19"/>
  <c r="C4632" i="19"/>
  <c r="C500" i="19"/>
  <c r="C4110" i="19"/>
  <c r="C1060" i="19"/>
  <c r="B4111" i="19"/>
  <c r="C5328" i="19"/>
  <c r="C880" i="19"/>
  <c r="C4197" i="19"/>
  <c r="C5067" i="19"/>
  <c r="C4545" i="19"/>
  <c r="B5068" i="19"/>
  <c r="B4546" i="19"/>
  <c r="C1510" i="19"/>
  <c r="C3501" i="19"/>
  <c r="C3414" i="19"/>
  <c r="C2680" i="19"/>
  <c r="B3366" i="19"/>
  <c r="C1420" i="19"/>
  <c r="B5155" i="19"/>
  <c r="C3339" i="19"/>
  <c r="B4372" i="19"/>
  <c r="C700" i="19"/>
  <c r="C790" i="19"/>
  <c r="B307" i="19"/>
  <c r="B371" i="19"/>
  <c r="C970" i="19"/>
  <c r="C180" i="19"/>
  <c r="C116" i="19"/>
  <c r="C4719" i="19"/>
  <c r="C3588" i="19"/>
  <c r="B3850" i="19"/>
  <c r="B499" i="19"/>
  <c r="C4023" i="19"/>
  <c r="C1780" i="19"/>
  <c r="B2521" i="19"/>
  <c r="C564" i="19"/>
  <c r="B3340" i="19"/>
  <c r="C4284" i="19"/>
  <c r="B5242" i="19"/>
  <c r="C3762" i="19"/>
  <c r="B764" i="19"/>
  <c r="B700" i="19"/>
  <c r="C436" i="19"/>
  <c r="C5241" i="19"/>
  <c r="C3313" i="19"/>
  <c r="C1600" i="19"/>
  <c r="B2702" i="19"/>
  <c r="B5329" i="19"/>
  <c r="C1690" i="19"/>
  <c r="C2230" i="19"/>
  <c r="C628" i="19"/>
  <c r="C4893" i="19"/>
  <c r="C5154" i="19"/>
  <c r="B4894" i="19"/>
  <c r="C4806" i="19"/>
  <c r="C308" i="19"/>
  <c r="B435" i="19"/>
  <c r="B563" i="19"/>
  <c r="C1150" i="19"/>
  <c r="C4980" i="19"/>
  <c r="B3763" i="19"/>
  <c r="B4720" i="19"/>
  <c r="B179" i="19"/>
  <c r="B115" i="19"/>
  <c r="H4630" i="19" a="1"/>
  <c r="F3339" i="19"/>
  <c r="H178" i="19" a="1"/>
  <c r="G371" i="19"/>
  <c r="H498" i="19" a="1"/>
  <c r="H370" i="19" a="1"/>
  <c r="H2498" i="19" a="1"/>
  <c r="G2589" i="19"/>
  <c r="G179" i="19"/>
  <c r="H3673" i="19" a="1"/>
  <c r="G3674" i="19"/>
  <c r="H562" i="19" a="1"/>
  <c r="F3588" i="19"/>
  <c r="F306" i="19"/>
  <c r="G4022" i="19"/>
  <c r="H5152" i="19" a="1"/>
  <c r="F699" i="19"/>
  <c r="H4021" i="19" a="1"/>
  <c r="F4284" i="19"/>
  <c r="H3499" i="19" a="1"/>
  <c r="F178" i="19"/>
  <c r="F2701" i="19"/>
  <c r="G2229" i="19"/>
  <c r="F3762" i="19"/>
  <c r="H434" i="19" a="1"/>
  <c r="H3934" i="19" a="1"/>
  <c r="G3312" i="19"/>
  <c r="H698" i="19" a="1"/>
  <c r="H4978" i="19" a="1"/>
  <c r="G50" i="19"/>
  <c r="H49" i="19" a="1"/>
  <c r="G3500" i="19"/>
  <c r="H5239" i="19" a="1"/>
  <c r="G4544" i="19"/>
  <c r="G563" i="19"/>
  <c r="G3761" i="19"/>
  <c r="F5154" i="19"/>
  <c r="F763" i="19"/>
  <c r="H4804" i="19" a="1"/>
  <c r="H3586" i="19" a="1"/>
  <c r="H4369" i="19" a="1"/>
  <c r="G1689" i="19"/>
  <c r="H114" i="19" a="1"/>
  <c r="F4023" i="19"/>
  <c r="G4718" i="19"/>
  <c r="G4370" i="19"/>
  <c r="G5153" i="19"/>
  <c r="G1779" i="19"/>
  <c r="G4805" i="19"/>
  <c r="F2611" i="19"/>
  <c r="G789" i="19"/>
  <c r="H306" i="19" a="1"/>
  <c r="G4631" i="19"/>
  <c r="H3285" i="19" a="1"/>
  <c r="F627" i="19"/>
  <c r="H5065" i="19" a="1"/>
  <c r="F562" i="19"/>
  <c r="G2139" i="19"/>
  <c r="F3501" i="19"/>
  <c r="F4719" i="19"/>
  <c r="G243" i="19"/>
  <c r="F5067" i="19"/>
  <c r="G3935" i="19"/>
  <c r="H4108" i="19" a="1"/>
  <c r="H2679" i="19" a="1"/>
  <c r="G4892" i="19"/>
  <c r="G2319" i="19"/>
  <c r="H2588" i="19" a="1"/>
  <c r="F498" i="19"/>
  <c r="H3311" i="19" a="1"/>
  <c r="H4543" i="19" a="1"/>
  <c r="H3259" i="19" a="1"/>
  <c r="G4196" i="19"/>
  <c r="G3848" i="19"/>
  <c r="G4979" i="19"/>
  <c r="F114" i="19"/>
  <c r="F5329" i="19"/>
  <c r="H763" i="19" a="1"/>
  <c r="G4283" i="19"/>
  <c r="G2680" i="19"/>
  <c r="G3587" i="19"/>
  <c r="F4806" i="19"/>
  <c r="G307" i="19"/>
  <c r="G3286" i="19"/>
  <c r="H4717" i="19" a="1"/>
  <c r="G435" i="19"/>
  <c r="G3338" i="19"/>
  <c r="G1509" i="19"/>
  <c r="H3847" i="19" a="1"/>
  <c r="G628" i="19"/>
  <c r="F3936" i="19"/>
  <c r="G1419" i="19"/>
  <c r="H242" i="19" a="1"/>
  <c r="G5328" i="19"/>
  <c r="H4282" i="19" a="1"/>
  <c r="F4545" i="19"/>
  <c r="G115" i="19"/>
  <c r="F3313" i="19"/>
  <c r="G969" i="19"/>
  <c r="F4197" i="19"/>
  <c r="G1599" i="19"/>
  <c r="G4109" i="19"/>
  <c r="G1239" i="19"/>
  <c r="G1059" i="19"/>
  <c r="F3849" i="19"/>
  <c r="G879" i="19"/>
  <c r="H4456" i="19" a="1"/>
  <c r="G4457" i="19"/>
  <c r="H3760" i="19" a="1"/>
  <c r="F434" i="19"/>
  <c r="G1869" i="19"/>
  <c r="H4195" i="19" a="1"/>
  <c r="G2049" i="19"/>
  <c r="H4891" i="19" a="1"/>
  <c r="F4110" i="19"/>
  <c r="F2520" i="19"/>
  <c r="H5327" i="19" a="1"/>
  <c r="G3413" i="19"/>
  <c r="H3412" i="19" a="1"/>
  <c r="G5240" i="19"/>
  <c r="H3364" i="19" a="1"/>
  <c r="F4371" i="19"/>
  <c r="G499" i="19"/>
  <c r="F4980" i="19"/>
  <c r="G5066" i="19"/>
  <c r="G2499" i="19"/>
  <c r="F4632" i="19"/>
  <c r="F3414" i="19"/>
  <c r="F4458" i="19"/>
  <c r="G2409" i="19"/>
  <c r="G1329" i="19"/>
  <c r="G699" i="19"/>
  <c r="G3365" i="19"/>
  <c r="H3337" i="19" a="1"/>
  <c r="F370" i="19"/>
  <c r="G1149" i="19"/>
  <c r="F3366" i="19"/>
  <c r="F49" i="19"/>
  <c r="F3675" i="19"/>
  <c r="G1959" i="19"/>
  <c r="F5241" i="19"/>
  <c r="F242" i="19"/>
  <c r="F4893" i="19"/>
  <c r="H4717" i="19" l="1"/>
  <c r="H2679" i="19"/>
  <c r="H5065" i="19"/>
  <c r="H3586" i="19"/>
  <c r="H698" i="19"/>
  <c r="H3673" i="19"/>
  <c r="H4543" i="19"/>
  <c r="H2588" i="19"/>
  <c r="H4108" i="19"/>
  <c r="H3285" i="19"/>
  <c r="H5152" i="19"/>
  <c r="H306" i="19"/>
  <c r="H4804" i="19"/>
  <c r="H562" i="19"/>
  <c r="H3337" i="19"/>
  <c r="H763" i="19"/>
  <c r="H4978" i="19"/>
  <c r="H3934" i="19"/>
  <c r="H2498" i="19"/>
  <c r="H3364" i="19"/>
  <c r="H3311" i="19"/>
  <c r="H434" i="19"/>
  <c r="H370" i="19"/>
  <c r="H3412" i="19"/>
  <c r="H3760" i="19"/>
  <c r="H4282" i="19"/>
  <c r="H498" i="19"/>
  <c r="H5327" i="19"/>
  <c r="H4456" i="19"/>
  <c r="H242" i="19"/>
  <c r="H114" i="19"/>
  <c r="H5239" i="19"/>
  <c r="H3499" i="19"/>
  <c r="H178" i="19"/>
  <c r="H4891" i="19"/>
  <c r="H3847" i="19"/>
  <c r="H3259" i="19"/>
  <c r="H4369" i="19"/>
  <c r="H49" i="19"/>
  <c r="H4021" i="19"/>
  <c r="H4630" i="19"/>
  <c r="H4195" i="19"/>
  <c r="B4808" i="19"/>
  <c r="C1691" i="19"/>
  <c r="C4372" i="19"/>
  <c r="C1871" i="19"/>
  <c r="C3676" i="19"/>
  <c r="B4460" i="19"/>
  <c r="C52" i="19"/>
  <c r="C1421" i="19"/>
  <c r="B628" i="19"/>
  <c r="B4982" i="19"/>
  <c r="C2321" i="19"/>
  <c r="B765" i="19"/>
  <c r="B701" i="19"/>
  <c r="C4111" i="19"/>
  <c r="C4807" i="19"/>
  <c r="B436" i="19"/>
  <c r="C3366" i="19"/>
  <c r="B4634" i="19"/>
  <c r="C4285" i="19"/>
  <c r="C1151" i="19"/>
  <c r="C3763" i="19"/>
  <c r="B5069" i="19"/>
  <c r="C2141" i="19"/>
  <c r="C1331" i="19"/>
  <c r="B3367" i="19"/>
  <c r="C971" i="19"/>
  <c r="C4198" i="19"/>
  <c r="B51" i="19"/>
  <c r="B4547" i="19"/>
  <c r="B4373" i="19"/>
  <c r="B3764" i="19"/>
  <c r="C309" i="19"/>
  <c r="C2681" i="19"/>
  <c r="B3851" i="19"/>
  <c r="B500" i="19"/>
  <c r="C5242" i="19"/>
  <c r="C1781" i="19"/>
  <c r="C3340" i="19"/>
  <c r="C3850" i="19"/>
  <c r="B372" i="19"/>
  <c r="C3502" i="19"/>
  <c r="C3415" i="19"/>
  <c r="B5156" i="19"/>
  <c r="C2501" i="19"/>
  <c r="C4459" i="19"/>
  <c r="C5329" i="19"/>
  <c r="C629" i="19"/>
  <c r="B564" i="19"/>
  <c r="C181" i="19"/>
  <c r="C117" i="19"/>
  <c r="B5243" i="19"/>
  <c r="C3589" i="19"/>
  <c r="C4633" i="19"/>
  <c r="B3677" i="19"/>
  <c r="C4546" i="19"/>
  <c r="C3937" i="19"/>
  <c r="C437" i="19"/>
  <c r="B2613" i="19"/>
  <c r="B180" i="19"/>
  <c r="B116" i="19"/>
  <c r="C5068" i="19"/>
  <c r="C373" i="19"/>
  <c r="C4981" i="19"/>
  <c r="B2522" i="19"/>
  <c r="C245" i="19"/>
  <c r="C881" i="19"/>
  <c r="C565" i="19"/>
  <c r="B4721" i="19"/>
  <c r="B4895" i="19"/>
  <c r="C1961" i="19"/>
  <c r="B4112" i="19"/>
  <c r="C4024" i="19"/>
  <c r="C1241" i="19"/>
  <c r="B5330" i="19"/>
  <c r="B3938" i="19"/>
  <c r="C701" i="19"/>
  <c r="C791" i="19"/>
  <c r="C1511" i="19"/>
  <c r="C2231" i="19"/>
  <c r="B3503" i="19"/>
  <c r="B3416" i="19"/>
  <c r="C2411" i="19"/>
  <c r="B244" i="19"/>
  <c r="C4894" i="19"/>
  <c r="B2703" i="19"/>
  <c r="C501" i="19"/>
  <c r="C1061" i="19"/>
  <c r="C1601" i="19"/>
  <c r="C5155" i="19"/>
  <c r="B4199" i="19"/>
  <c r="C4720" i="19"/>
  <c r="B308" i="19"/>
  <c r="C2591" i="19"/>
  <c r="B4286" i="19"/>
  <c r="B4025" i="19"/>
  <c r="B3590" i="19"/>
  <c r="C2051" i="19"/>
  <c r="G1690" i="19"/>
  <c r="H3365" i="19" a="1"/>
  <c r="G2050" i="19"/>
  <c r="H243" i="19" a="1"/>
  <c r="F4285" i="19"/>
  <c r="H3587" i="19" a="1"/>
  <c r="F2521" i="19"/>
  <c r="H3312" i="19" a="1"/>
  <c r="G3366" i="19"/>
  <c r="G244" i="19"/>
  <c r="G3588" i="19"/>
  <c r="G5329" i="19"/>
  <c r="G3501" i="19"/>
  <c r="F764" i="19"/>
  <c r="H627" i="19" a="1"/>
  <c r="F5242" i="19"/>
  <c r="G4458" i="19"/>
  <c r="H4805" i="19" a="1"/>
  <c r="G436" i="19"/>
  <c r="F307" i="19"/>
  <c r="H4283" i="19" a="1"/>
  <c r="G116" i="19"/>
  <c r="H4892" i="19" a="1"/>
  <c r="G5241" i="19"/>
  <c r="H5328" i="19" a="1"/>
  <c r="F3763" i="19"/>
  <c r="H4631" i="19" a="1"/>
  <c r="F4633" i="19"/>
  <c r="H3674" i="19" a="1"/>
  <c r="G5154" i="19"/>
  <c r="G3313" i="19"/>
  <c r="H3761" i="19" a="1"/>
  <c r="G4023" i="19"/>
  <c r="F179" i="19"/>
  <c r="H4457" i="19" a="1"/>
  <c r="F4807" i="19"/>
  <c r="H5240" i="19" a="1"/>
  <c r="H179" i="19" a="1"/>
  <c r="G4632" i="19"/>
  <c r="H628" i="19" a="1"/>
  <c r="G4893" i="19"/>
  <c r="H3848" i="19" a="1"/>
  <c r="F5068" i="19"/>
  <c r="H4370" i="19" a="1"/>
  <c r="H371" i="19" a="1"/>
  <c r="G700" i="19"/>
  <c r="F371" i="19"/>
  <c r="H2589" i="19" a="1"/>
  <c r="G2410" i="19"/>
  <c r="H5153" i="19" a="1"/>
  <c r="G4371" i="19"/>
  <c r="H50" i="19" a="1"/>
  <c r="F3367" i="19"/>
  <c r="H3413" i="19" a="1"/>
  <c r="G970" i="19"/>
  <c r="H3500" i="19" a="1"/>
  <c r="G1240" i="19"/>
  <c r="F499" i="19"/>
  <c r="G4545" i="19"/>
  <c r="G2590" i="19"/>
  <c r="F4894" i="19"/>
  <c r="G4980" i="19"/>
  <c r="H699" i="19" a="1"/>
  <c r="G3414" i="19"/>
  <c r="F4546" i="19"/>
  <c r="G4719" i="19"/>
  <c r="G51" i="19"/>
  <c r="G1150" i="19"/>
  <c r="G2320" i="19"/>
  <c r="F2612" i="19"/>
  <c r="H4022" i="19" a="1"/>
  <c r="F3850" i="19"/>
  <c r="G1600" i="19"/>
  <c r="F4024" i="19"/>
  <c r="H4196" i="19" a="1"/>
  <c r="G629" i="19"/>
  <c r="H563" i="19" a="1"/>
  <c r="G2500" i="19"/>
  <c r="H499" i="19" a="1"/>
  <c r="F628" i="19"/>
  <c r="H5066" i="19" a="1"/>
  <c r="F3937" i="19"/>
  <c r="F3676" i="19"/>
  <c r="G3339" i="19"/>
  <c r="H435" i="19" a="1"/>
  <c r="F5155" i="19"/>
  <c r="H3935" i="19" a="1"/>
  <c r="G1060" i="19"/>
  <c r="G3762" i="19"/>
  <c r="G790" i="19"/>
  <c r="F3340" i="19"/>
  <c r="H4544" i="19" a="1"/>
  <c r="H4109" i="19" a="1"/>
  <c r="F4372" i="19"/>
  <c r="G1510" i="19"/>
  <c r="G4284" i="19"/>
  <c r="G3936" i="19"/>
  <c r="G2230" i="19"/>
  <c r="F700" i="19"/>
  <c r="G180" i="19"/>
  <c r="G372" i="19"/>
  <c r="G4806" i="19"/>
  <c r="G1780" i="19"/>
  <c r="H4979" i="19" a="1"/>
  <c r="F4981" i="19"/>
  <c r="H2499" i="19" a="1"/>
  <c r="G564" i="19"/>
  <c r="G3675" i="19"/>
  <c r="G500" i="19"/>
  <c r="F4459" i="19"/>
  <c r="H3286" i="19" a="1"/>
  <c r="G4197" i="19"/>
  <c r="H307" i="19" a="1"/>
  <c r="G880" i="19"/>
  <c r="F243" i="19"/>
  <c r="F115" i="19"/>
  <c r="G4110" i="19"/>
  <c r="F4111" i="19"/>
  <c r="G3849" i="19"/>
  <c r="G1330" i="19"/>
  <c r="H2680" i="19" a="1"/>
  <c r="H764" i="19" a="1"/>
  <c r="F5330" i="19"/>
  <c r="F4720" i="19"/>
  <c r="G308" i="19"/>
  <c r="G2681" i="19"/>
  <c r="F3415" i="19"/>
  <c r="F435" i="19"/>
  <c r="G5067" i="19"/>
  <c r="H3338" i="19" a="1"/>
  <c r="G1420" i="19"/>
  <c r="G1870" i="19"/>
  <c r="F3502" i="19"/>
  <c r="G1960" i="19"/>
  <c r="H115" i="19" a="1"/>
  <c r="F563" i="19"/>
  <c r="F3589" i="19"/>
  <c r="H4718" i="19" a="1"/>
  <c r="F2702" i="19"/>
  <c r="F50" i="19"/>
  <c r="F4198" i="19"/>
  <c r="G2140" i="19"/>
  <c r="H3413" i="19" l="1"/>
  <c r="H4283" i="19"/>
  <c r="H4979" i="19"/>
  <c r="H435" i="19"/>
  <c r="H5066" i="19"/>
  <c r="H50" i="19"/>
  <c r="H627" i="19"/>
  <c r="H764" i="19"/>
  <c r="H5153" i="19"/>
  <c r="H5240" i="19"/>
  <c r="H115" i="19"/>
  <c r="H3338" i="19"/>
  <c r="H2680" i="19"/>
  <c r="H699" i="19"/>
  <c r="H499" i="19"/>
  <c r="H2589" i="19"/>
  <c r="H3761" i="19"/>
  <c r="H3674" i="19"/>
  <c r="H3312" i="19"/>
  <c r="H3500" i="19"/>
  <c r="H371" i="19"/>
  <c r="H563" i="19"/>
  <c r="H4370" i="19"/>
  <c r="H4805" i="19"/>
  <c r="H4631" i="19"/>
  <c r="H3587" i="19"/>
  <c r="H4196" i="19"/>
  <c r="H3848" i="19"/>
  <c r="H4718" i="19"/>
  <c r="H5328" i="19"/>
  <c r="H243" i="19"/>
  <c r="H307" i="19"/>
  <c r="H3935" i="19"/>
  <c r="H628" i="19"/>
  <c r="H4457" i="19"/>
  <c r="H4892" i="19"/>
  <c r="H3365" i="19"/>
  <c r="H3286" i="19"/>
  <c r="H2499" i="19"/>
  <c r="H4109" i="19"/>
  <c r="H4544" i="19"/>
  <c r="H4022" i="19"/>
  <c r="H179" i="19"/>
  <c r="B4026" i="19"/>
  <c r="C630" i="19"/>
  <c r="C3590" i="19"/>
  <c r="B4548" i="19"/>
  <c r="C1782" i="19"/>
  <c r="B4113" i="19"/>
  <c r="C4808" i="19"/>
  <c r="C1152" i="19"/>
  <c r="B309" i="19"/>
  <c r="C2322" i="19"/>
  <c r="C972" i="19"/>
  <c r="B3765" i="19"/>
  <c r="C182" i="19"/>
  <c r="C118" i="19"/>
  <c r="C4547" i="19"/>
  <c r="C1872" i="19"/>
  <c r="B4635" i="19"/>
  <c r="B5157" i="19"/>
  <c r="B4722" i="19"/>
  <c r="C2052" i="19"/>
  <c r="C438" i="19"/>
  <c r="C246" i="19"/>
  <c r="B52" i="19"/>
  <c r="B766" i="19"/>
  <c r="B702" i="19"/>
  <c r="C3764" i="19"/>
  <c r="B4896" i="19"/>
  <c r="C5330" i="19"/>
  <c r="C374" i="19"/>
  <c r="C3851" i="19"/>
  <c r="B4374" i="19"/>
  <c r="C566" i="19"/>
  <c r="C1602" i="19"/>
  <c r="B4983" i="19"/>
  <c r="C2502" i="19"/>
  <c r="C1332" i="19"/>
  <c r="C1512" i="19"/>
  <c r="C1962" i="19"/>
  <c r="B4287" i="19"/>
  <c r="C502" i="19"/>
  <c r="C4721" i="19"/>
  <c r="B437" i="19"/>
  <c r="B2704" i="19"/>
  <c r="C310" i="19"/>
  <c r="C5156" i="19"/>
  <c r="B629" i="19"/>
  <c r="C2592" i="19"/>
  <c r="C2142" i="19"/>
  <c r="C2682" i="19"/>
  <c r="C5243" i="19"/>
  <c r="B3417" i="19"/>
  <c r="B3504" i="19"/>
  <c r="C882" i="19"/>
  <c r="C4112" i="19"/>
  <c r="C4025" i="19"/>
  <c r="C3677" i="19"/>
  <c r="B5244" i="19"/>
  <c r="C3938" i="19"/>
  <c r="B565" i="19"/>
  <c r="B3852" i="19"/>
  <c r="C4286" i="19"/>
  <c r="C1422" i="19"/>
  <c r="C1242" i="19"/>
  <c r="B501" i="19"/>
  <c r="C53" i="19"/>
  <c r="C4460" i="19"/>
  <c r="B3678" i="19"/>
  <c r="C1692" i="19"/>
  <c r="B3591" i="19"/>
  <c r="C702" i="19"/>
  <c r="C792" i="19"/>
  <c r="B4809" i="19"/>
  <c r="B2523" i="19"/>
  <c r="B181" i="19"/>
  <c r="B117" i="19"/>
  <c r="C4634" i="19"/>
  <c r="B5331" i="19"/>
  <c r="C2232" i="19"/>
  <c r="C4373" i="19"/>
  <c r="C4895" i="19"/>
  <c r="C2412" i="19"/>
  <c r="C3503" i="19"/>
  <c r="C3416" i="19"/>
  <c r="C3367" i="19"/>
  <c r="B3939" i="19"/>
  <c r="B4461" i="19"/>
  <c r="C1062" i="19"/>
  <c r="B5070" i="19"/>
  <c r="B373" i="19"/>
  <c r="C4982" i="19"/>
  <c r="B245" i="19"/>
  <c r="B4200" i="19"/>
  <c r="C5069" i="19"/>
  <c r="B2614" i="19"/>
  <c r="C4199" i="19"/>
  <c r="G4024" i="19"/>
  <c r="G2682" i="19"/>
  <c r="H51" i="19" a="1"/>
  <c r="H5329" i="19" a="1"/>
  <c r="H3936" i="19" a="1"/>
  <c r="G501" i="19"/>
  <c r="G791" i="19"/>
  <c r="G2591" i="19"/>
  <c r="G4285" i="19"/>
  <c r="H3675" i="19" a="1"/>
  <c r="F701" i="19"/>
  <c r="H3366" i="19" a="1"/>
  <c r="H3762" i="19" a="1"/>
  <c r="G117" i="19"/>
  <c r="G4372" i="19"/>
  <c r="F4808" i="19"/>
  <c r="H2590" i="19" a="1"/>
  <c r="F3416" i="19"/>
  <c r="G4894" i="19"/>
  <c r="F3938" i="19"/>
  <c r="G3340" i="19"/>
  <c r="F4721" i="19"/>
  <c r="G1241" i="19"/>
  <c r="G1691" i="19"/>
  <c r="H500" i="19" a="1"/>
  <c r="F3677" i="19"/>
  <c r="G1331" i="19"/>
  <c r="H308" i="19" a="1"/>
  <c r="H3414" i="19" a="1"/>
  <c r="G1871" i="19"/>
  <c r="H180" i="19" a="1"/>
  <c r="G3937" i="19"/>
  <c r="H3339" i="19" a="1"/>
  <c r="G5242" i="19"/>
  <c r="F5331" i="19"/>
  <c r="G3589" i="19"/>
  <c r="H4980" i="19" a="1"/>
  <c r="H3849" i="19" a="1"/>
  <c r="G437" i="19"/>
  <c r="H700" i="19" a="1"/>
  <c r="G52" i="19"/>
  <c r="F244" i="19"/>
  <c r="G701" i="19"/>
  <c r="G181" i="19"/>
  <c r="H4284" i="19" a="1"/>
  <c r="F372" i="19"/>
  <c r="H436" i="19" a="1"/>
  <c r="F500" i="19"/>
  <c r="H4806" i="19" a="1"/>
  <c r="F4286" i="19"/>
  <c r="F3851" i="19"/>
  <c r="F436" i="19"/>
  <c r="H564" i="19" a="1"/>
  <c r="H2500" i="19" a="1"/>
  <c r="H3313" i="19" a="1"/>
  <c r="F3503" i="19"/>
  <c r="G971" i="19"/>
  <c r="F564" i="19"/>
  <c r="H4458" i="19" a="1"/>
  <c r="F5243" i="19"/>
  <c r="G2051" i="19"/>
  <c r="G2141" i="19"/>
  <c r="F180" i="19"/>
  <c r="G565" i="19"/>
  <c r="F3590" i="19"/>
  <c r="G4981" i="19"/>
  <c r="G1061" i="19"/>
  <c r="G373" i="19"/>
  <c r="G4111" i="19"/>
  <c r="H244" i="19" a="1"/>
  <c r="G245" i="19"/>
  <c r="G3676" i="19"/>
  <c r="F4895" i="19"/>
  <c r="H4893" i="19" a="1"/>
  <c r="G2411" i="19"/>
  <c r="H5241" i="19" a="1"/>
  <c r="H4197" i="19" a="1"/>
  <c r="F629" i="19"/>
  <c r="G5155" i="19"/>
  <c r="G3502" i="19"/>
  <c r="G4720" i="19"/>
  <c r="F3764" i="19"/>
  <c r="H5154" i="19" a="1"/>
  <c r="G630" i="19"/>
  <c r="H116" i="19" a="1"/>
  <c r="G1151" i="19"/>
  <c r="F308" i="19"/>
  <c r="F4460" i="19"/>
  <c r="G3763" i="19"/>
  <c r="F4199" i="19"/>
  <c r="G4198" i="19"/>
  <c r="G1511" i="19"/>
  <c r="F5069" i="19"/>
  <c r="F2613" i="19"/>
  <c r="G3850" i="19"/>
  <c r="F765" i="19"/>
  <c r="F4025" i="19"/>
  <c r="F4982" i="19"/>
  <c r="G4459" i="19"/>
  <c r="G4546" i="19"/>
  <c r="G881" i="19"/>
  <c r="F2703" i="19"/>
  <c r="H372" i="19" a="1"/>
  <c r="G3415" i="19"/>
  <c r="G1601" i="19"/>
  <c r="F4547" i="19"/>
  <c r="F2522" i="19"/>
  <c r="G4633" i="19"/>
  <c r="H3501" i="19" a="1"/>
  <c r="G1421" i="19"/>
  <c r="H4110" i="19" a="1"/>
  <c r="F116" i="19"/>
  <c r="G2231" i="19"/>
  <c r="F4112" i="19"/>
  <c r="F4634" i="19"/>
  <c r="G4807" i="19"/>
  <c r="G1781" i="19"/>
  <c r="G2501" i="19"/>
  <c r="H5067" i="19" a="1"/>
  <c r="H2681" i="19" a="1"/>
  <c r="G2321" i="19"/>
  <c r="G309" i="19"/>
  <c r="F4373" i="19"/>
  <c r="H4719" i="19" a="1"/>
  <c r="G5068" i="19"/>
  <c r="G3367" i="19"/>
  <c r="F51" i="19"/>
  <c r="G1961" i="19"/>
  <c r="H3588" i="19" a="1"/>
  <c r="H4371" i="19" a="1"/>
  <c r="H4632" i="19" a="1"/>
  <c r="H765" i="19" a="1"/>
  <c r="G5330" i="19"/>
  <c r="H4023" i="19" a="1"/>
  <c r="H4545" i="19" a="1"/>
  <c r="F5156" i="19"/>
  <c r="H4632" i="19" l="1"/>
  <c r="H51" i="19"/>
  <c r="H4110" i="19"/>
  <c r="H4719" i="19"/>
  <c r="H3501" i="19"/>
  <c r="H5154" i="19"/>
  <c r="H4197" i="19"/>
  <c r="H3313" i="19"/>
  <c r="H700" i="19"/>
  <c r="H3762" i="19"/>
  <c r="H4371" i="19"/>
  <c r="H2500" i="19"/>
  <c r="H3849" i="19"/>
  <c r="H4545" i="19"/>
  <c r="H5241" i="19"/>
  <c r="H564" i="19"/>
  <c r="H4980" i="19"/>
  <c r="H3366" i="19"/>
  <c r="H3588" i="19"/>
  <c r="H2681" i="19"/>
  <c r="H3936" i="19"/>
  <c r="H5067" i="19"/>
  <c r="H372" i="19"/>
  <c r="H4458" i="19"/>
  <c r="H4806" i="19"/>
  <c r="H3339" i="19"/>
  <c r="H4023" i="19"/>
  <c r="H5329" i="19"/>
  <c r="H4893" i="19"/>
  <c r="H436" i="19"/>
  <c r="H180" i="19"/>
  <c r="H3675" i="19"/>
  <c r="H2590" i="19"/>
  <c r="H765" i="19"/>
  <c r="H116" i="19"/>
  <c r="H4284" i="19"/>
  <c r="H3414" i="19"/>
  <c r="H244" i="19"/>
  <c r="H308" i="19"/>
  <c r="H500" i="19"/>
  <c r="C703" i="19"/>
  <c r="C793" i="19"/>
  <c r="C2053" i="19"/>
  <c r="B4984" i="19"/>
  <c r="C2413" i="19"/>
  <c r="B4201" i="19"/>
  <c r="C3504" i="19"/>
  <c r="C3417" i="19"/>
  <c r="C4461" i="19"/>
  <c r="B182" i="19"/>
  <c r="B118" i="19"/>
  <c r="C4548" i="19"/>
  <c r="C4026" i="19"/>
  <c r="C4200" i="19"/>
  <c r="C4809" i="19"/>
  <c r="C311" i="19"/>
  <c r="B5245" i="19"/>
  <c r="C183" i="19"/>
  <c r="C119" i="19"/>
  <c r="C4287" i="19"/>
  <c r="B310" i="19"/>
  <c r="C1153" i="19"/>
  <c r="C3591" i="19"/>
  <c r="B246" i="19"/>
  <c r="C4374" i="19"/>
  <c r="C5244" i="19"/>
  <c r="C1603" i="19"/>
  <c r="C1693" i="19"/>
  <c r="C3939" i="19"/>
  <c r="C3852" i="19"/>
  <c r="B4723" i="19"/>
  <c r="C247" i="19"/>
  <c r="B374" i="19"/>
  <c r="C1873" i="19"/>
  <c r="B4114" i="19"/>
  <c r="C54" i="19"/>
  <c r="B5332" i="19"/>
  <c r="C973" i="19"/>
  <c r="B767" i="19"/>
  <c r="B703" i="19"/>
  <c r="C503" i="19"/>
  <c r="B3853" i="19"/>
  <c r="C2233" i="19"/>
  <c r="C1423" i="19"/>
  <c r="C439" i="19"/>
  <c r="C1963" i="19"/>
  <c r="B2615" i="19"/>
  <c r="C2323" i="19"/>
  <c r="B3679" i="19"/>
  <c r="C5070" i="19"/>
  <c r="B4549" i="19"/>
  <c r="B2524" i="19"/>
  <c r="B3592" i="19"/>
  <c r="C375" i="19"/>
  <c r="C567" i="19"/>
  <c r="C631" i="19"/>
  <c r="C2143" i="19"/>
  <c r="C1243" i="19"/>
  <c r="B4636" i="19"/>
  <c r="C2503" i="19"/>
  <c r="C1783" i="19"/>
  <c r="B566" i="19"/>
  <c r="B3940" i="19"/>
  <c r="C3765" i="19"/>
  <c r="C3678" i="19"/>
  <c r="B438" i="19"/>
  <c r="B4027" i="19"/>
  <c r="B4897" i="19"/>
  <c r="B3505" i="19"/>
  <c r="B3418" i="19"/>
  <c r="C2683" i="19"/>
  <c r="B2705" i="19"/>
  <c r="B4375" i="19"/>
  <c r="C2593" i="19"/>
  <c r="B4462" i="19"/>
  <c r="C1063" i="19"/>
  <c r="C4896" i="19"/>
  <c r="C4983" i="19"/>
  <c r="C4722" i="19"/>
  <c r="C883" i="19"/>
  <c r="B3766" i="19"/>
  <c r="C1333" i="19"/>
  <c r="B630" i="19"/>
  <c r="C4113" i="19"/>
  <c r="B5071" i="19"/>
  <c r="B53" i="19"/>
  <c r="B4810" i="19"/>
  <c r="C4635" i="19"/>
  <c r="C5157" i="19"/>
  <c r="B4288" i="19"/>
  <c r="B5158" i="19"/>
  <c r="C1513" i="19"/>
  <c r="C5331" i="19"/>
  <c r="B502" i="19"/>
  <c r="H4198" i="19" a="1"/>
  <c r="F2523" i="19"/>
  <c r="G182" i="19"/>
  <c r="G4025" i="19"/>
  <c r="F4809" i="19"/>
  <c r="F52" i="19"/>
  <c r="G502" i="19"/>
  <c r="F3939" i="19"/>
  <c r="H3502" i="19" a="1"/>
  <c r="F5332" i="19"/>
  <c r="G5331" i="19"/>
  <c r="G310" i="19"/>
  <c r="F4200" i="19"/>
  <c r="G1422" i="19"/>
  <c r="G2232" i="19"/>
  <c r="H309" i="19" a="1"/>
  <c r="G2412" i="19"/>
  <c r="F3765" i="19"/>
  <c r="H4720" i="19" a="1"/>
  <c r="G4982" i="19"/>
  <c r="H3937" i="19" a="1"/>
  <c r="H437" i="19" a="1"/>
  <c r="G5243" i="19"/>
  <c r="H4285" i="19" a="1"/>
  <c r="H4024" i="19" a="1"/>
  <c r="F5244" i="19"/>
  <c r="G4808" i="19"/>
  <c r="H4459" i="19" a="1"/>
  <c r="H3763" i="19" a="1"/>
  <c r="G5069" i="19"/>
  <c r="G1062" i="19"/>
  <c r="G3590" i="19"/>
  <c r="G2322" i="19"/>
  <c r="F437" i="19"/>
  <c r="G118" i="19"/>
  <c r="F501" i="19"/>
  <c r="H4372" i="19" a="1"/>
  <c r="H117" i="19" a="1"/>
  <c r="F565" i="19"/>
  <c r="G1962" i="19"/>
  <c r="G566" i="19"/>
  <c r="F3591" i="19"/>
  <c r="H4807" i="19" a="1"/>
  <c r="G374" i="19"/>
  <c r="H4546" i="19" a="1"/>
  <c r="G2052" i="19"/>
  <c r="G5156" i="19"/>
  <c r="G4895" i="19"/>
  <c r="G3503" i="19"/>
  <c r="H181" i="19" a="1"/>
  <c r="G1512" i="19"/>
  <c r="F373" i="19"/>
  <c r="H2591" i="19" a="1"/>
  <c r="F4548" i="19"/>
  <c r="H501" i="19" a="1"/>
  <c r="H565" i="19" a="1"/>
  <c r="G3938" i="19"/>
  <c r="F702" i="19"/>
  <c r="G2683" i="19"/>
  <c r="G4547" i="19"/>
  <c r="H3589" i="19" a="1"/>
  <c r="H766" i="19" a="1"/>
  <c r="H3676" i="19" a="1"/>
  <c r="F4026" i="19"/>
  <c r="H5068" i="19" a="1"/>
  <c r="F245" i="19"/>
  <c r="G1692" i="19"/>
  <c r="F117" i="19"/>
  <c r="G3416" i="19"/>
  <c r="F766" i="19"/>
  <c r="F3504" i="19"/>
  <c r="G2502" i="19"/>
  <c r="F4635" i="19"/>
  <c r="G631" i="19"/>
  <c r="G4199" i="19"/>
  <c r="F2704" i="19"/>
  <c r="F4896" i="19"/>
  <c r="F5157" i="19"/>
  <c r="G1782" i="19"/>
  <c r="H245" i="19" a="1"/>
  <c r="F4113" i="19"/>
  <c r="H630" i="19" a="1"/>
  <c r="H3367" i="19" a="1"/>
  <c r="G3764" i="19"/>
  <c r="H3850" i="19" a="1"/>
  <c r="H373" i="19" a="1"/>
  <c r="H4894" i="19" a="1"/>
  <c r="H701" i="19" a="1"/>
  <c r="F630" i="19"/>
  <c r="F181" i="19"/>
  <c r="H3340" i="19" a="1"/>
  <c r="F2614" i="19"/>
  <c r="G2592" i="19"/>
  <c r="G972" i="19"/>
  <c r="H4111" i="19" a="1"/>
  <c r="H2682" i="19" a="1"/>
  <c r="G882" i="19"/>
  <c r="H4633" i="19" a="1"/>
  <c r="F3417" i="19"/>
  <c r="H2501" i="19" a="1"/>
  <c r="G2142" i="19"/>
  <c r="F4722" i="19"/>
  <c r="G4634" i="19"/>
  <c r="G4721" i="19"/>
  <c r="H3415" i="19" a="1"/>
  <c r="G1602" i="19"/>
  <c r="G4460" i="19"/>
  <c r="G792" i="19"/>
  <c r="G4286" i="19"/>
  <c r="G3677" i="19"/>
  <c r="F3678" i="19"/>
  <c r="G4373" i="19"/>
  <c r="H629" i="19" a="1"/>
  <c r="H4981" i="19" a="1"/>
  <c r="G1242" i="19"/>
  <c r="H5330" i="19" a="1"/>
  <c r="F4461" i="19"/>
  <c r="F5070" i="19"/>
  <c r="G1332" i="19"/>
  <c r="H5242" i="19" a="1"/>
  <c r="G246" i="19"/>
  <c r="G3851" i="19"/>
  <c r="F4983" i="19"/>
  <c r="H5155" i="19" a="1"/>
  <c r="F3852" i="19"/>
  <c r="G53" i="19"/>
  <c r="H52" i="19" a="1"/>
  <c r="F309" i="19"/>
  <c r="G4112" i="19"/>
  <c r="G702" i="19"/>
  <c r="G1152" i="19"/>
  <c r="F4374" i="19"/>
  <c r="G438" i="19"/>
  <c r="G1872" i="19"/>
  <c r="F4287" i="19"/>
  <c r="H4546" i="19" l="1"/>
  <c r="H3763" i="19"/>
  <c r="H766" i="19"/>
  <c r="H565" i="19"/>
  <c r="H4807" i="19"/>
  <c r="H309" i="19"/>
  <c r="H52" i="19"/>
  <c r="H630" i="19"/>
  <c r="H3589" i="19"/>
  <c r="H501" i="19"/>
  <c r="H4024" i="19"/>
  <c r="H3502" i="19"/>
  <c r="H5242" i="19"/>
  <c r="H3415" i="19"/>
  <c r="H5068" i="19"/>
  <c r="H4894" i="19"/>
  <c r="H2591" i="19"/>
  <c r="H117" i="19"/>
  <c r="H4372" i="19"/>
  <c r="H4459" i="19"/>
  <c r="H437" i="19"/>
  <c r="H4285" i="19"/>
  <c r="H5155" i="19"/>
  <c r="H5330" i="19"/>
  <c r="H2501" i="19"/>
  <c r="H245" i="19"/>
  <c r="H373" i="19"/>
  <c r="H181" i="19"/>
  <c r="H3937" i="19"/>
  <c r="H4981" i="19"/>
  <c r="H4633" i="19"/>
  <c r="H701" i="19"/>
  <c r="H3850" i="19"/>
  <c r="H629" i="19"/>
  <c r="H4720" i="19"/>
  <c r="H4198" i="19"/>
  <c r="H2682" i="19"/>
  <c r="H3676" i="19"/>
  <c r="H3367" i="19"/>
  <c r="H4111" i="19"/>
  <c r="H3340" i="19"/>
  <c r="B4376" i="19"/>
  <c r="C1424" i="19"/>
  <c r="B3506" i="19"/>
  <c r="B3419" i="19"/>
  <c r="B3593" i="19"/>
  <c r="C3766" i="19"/>
  <c r="C1874" i="19"/>
  <c r="C2234" i="19"/>
  <c r="C440" i="19"/>
  <c r="C5158" i="19"/>
  <c r="C2054" i="19"/>
  <c r="C1064" i="19"/>
  <c r="C1964" i="19"/>
  <c r="C3940" i="19"/>
  <c r="C5332" i="19"/>
  <c r="B5072" i="19"/>
  <c r="C5245" i="19"/>
  <c r="B5159" i="19"/>
  <c r="B3854" i="19"/>
  <c r="C4984" i="19"/>
  <c r="B4463" i="19"/>
  <c r="B3767" i="19"/>
  <c r="B3941" i="19"/>
  <c r="B5333" i="19"/>
  <c r="C4114" i="19"/>
  <c r="C3418" i="19"/>
  <c r="C3505" i="19"/>
  <c r="B4985" i="19"/>
  <c r="C3853" i="19"/>
  <c r="C2594" i="19"/>
  <c r="B3680" i="19"/>
  <c r="C504" i="19"/>
  <c r="B439" i="19"/>
  <c r="C4027" i="19"/>
  <c r="C4462" i="19"/>
  <c r="B375" i="19"/>
  <c r="C3592" i="19"/>
  <c r="C2144" i="19"/>
  <c r="C4723" i="19"/>
  <c r="C974" i="19"/>
  <c r="C1154" i="19"/>
  <c r="B2706" i="19"/>
  <c r="C1514" i="19"/>
  <c r="C568" i="19"/>
  <c r="C376" i="19"/>
  <c r="C4636" i="19"/>
  <c r="B4724" i="19"/>
  <c r="C312" i="19"/>
  <c r="C884" i="19"/>
  <c r="C1604" i="19"/>
  <c r="C4201" i="19"/>
  <c r="B4028" i="19"/>
  <c r="B5246" i="19"/>
  <c r="B4898" i="19"/>
  <c r="B4115" i="19"/>
  <c r="B2525" i="19"/>
  <c r="C2414" i="19"/>
  <c r="B768" i="19"/>
  <c r="B704" i="19"/>
  <c r="C55" i="19"/>
  <c r="C1784" i="19"/>
  <c r="B311" i="19"/>
  <c r="C4375" i="19"/>
  <c r="C4810" i="19"/>
  <c r="B4550" i="19"/>
  <c r="B2616" i="19"/>
  <c r="C3679" i="19"/>
  <c r="C4897" i="19"/>
  <c r="B183" i="19"/>
  <c r="B119" i="19"/>
  <c r="B4289" i="19"/>
  <c r="C794" i="19"/>
  <c r="C704" i="19"/>
  <c r="C5071" i="19"/>
  <c r="C2684" i="19"/>
  <c r="B503" i="19"/>
  <c r="B631" i="19"/>
  <c r="C1334" i="19"/>
  <c r="C632" i="19"/>
  <c r="B4637" i="19"/>
  <c r="C2324" i="19"/>
  <c r="B4202" i="19"/>
  <c r="B4811" i="19"/>
  <c r="C1694" i="19"/>
  <c r="C184" i="19"/>
  <c r="C120" i="19"/>
  <c r="C4288" i="19"/>
  <c r="B247" i="19"/>
  <c r="C248" i="19"/>
  <c r="C4549" i="19"/>
  <c r="C2504" i="19"/>
  <c r="B567" i="19"/>
  <c r="B54" i="19"/>
  <c r="C1244" i="19"/>
  <c r="H4547" i="19" a="1"/>
  <c r="H631" i="19" a="1"/>
  <c r="F4114" i="19"/>
  <c r="H5243" i="19" a="1"/>
  <c r="G632" i="19"/>
  <c r="G1333" i="19"/>
  <c r="G1963" i="19"/>
  <c r="G883" i="19"/>
  <c r="F4984" i="19"/>
  <c r="G1243" i="19"/>
  <c r="F4723" i="19"/>
  <c r="H53" i="19" a="1"/>
  <c r="G1603" i="19"/>
  <c r="H5331" i="19" a="1"/>
  <c r="G4548" i="19"/>
  <c r="F4201" i="19"/>
  <c r="H246" i="19" a="1"/>
  <c r="G4026" i="19"/>
  <c r="G3765" i="19"/>
  <c r="F3505" i="19"/>
  <c r="H4025" i="19" a="1"/>
  <c r="G2053" i="19"/>
  <c r="H374" i="19" a="1"/>
  <c r="G4113" i="19"/>
  <c r="G375" i="19"/>
  <c r="F182" i="19"/>
  <c r="F4897" i="19"/>
  <c r="F374" i="19"/>
  <c r="G793" i="19"/>
  <c r="G1873" i="19"/>
  <c r="H4721" i="19" a="1"/>
  <c r="H566" i="19" a="1"/>
  <c r="F3592" i="19"/>
  <c r="G1693" i="19"/>
  <c r="G2323" i="19"/>
  <c r="G5157" i="19"/>
  <c r="H118" i="19" a="1"/>
  <c r="G1513" i="19"/>
  <c r="H3503" i="19" a="1"/>
  <c r="G4635" i="19"/>
  <c r="F502" i="19"/>
  <c r="F3940" i="19"/>
  <c r="G1423" i="19"/>
  <c r="H702" i="19" a="1"/>
  <c r="G439" i="19"/>
  <c r="H182" i="19" a="1"/>
  <c r="F4462" i="19"/>
  <c r="H4634" i="19" a="1"/>
  <c r="G311" i="19"/>
  <c r="G3504" i="19"/>
  <c r="F4810" i="19"/>
  <c r="H4895" i="19" a="1"/>
  <c r="H3851" i="19" a="1"/>
  <c r="H310" i="19" a="1"/>
  <c r="H4982" i="19" a="1"/>
  <c r="F631" i="19"/>
  <c r="G4287" i="19"/>
  <c r="G183" i="19"/>
  <c r="H4112" i="19" a="1"/>
  <c r="H4373" i="19" a="1"/>
  <c r="G4461" i="19"/>
  <c r="H767" i="19" a="1"/>
  <c r="H4808" i="19" a="1"/>
  <c r="H3677" i="19" a="1"/>
  <c r="F118" i="19"/>
  <c r="F4375" i="19"/>
  <c r="H3764" i="19" a="1"/>
  <c r="F4636" i="19"/>
  <c r="F4549" i="19"/>
  <c r="F4027" i="19"/>
  <c r="F310" i="19"/>
  <c r="G4809" i="19"/>
  <c r="H502" i="19" a="1"/>
  <c r="G1063" i="19"/>
  <c r="H5069" i="19" a="1"/>
  <c r="F438" i="19"/>
  <c r="G503" i="19"/>
  <c r="G703" i="19"/>
  <c r="F5158" i="19"/>
  <c r="G5332" i="19"/>
  <c r="G247" i="19"/>
  <c r="G2143" i="19"/>
  <c r="F246" i="19"/>
  <c r="G4200" i="19"/>
  <c r="F2705" i="19"/>
  <c r="F4288" i="19"/>
  <c r="F767" i="19"/>
  <c r="H5156" i="19" a="1"/>
  <c r="F3418" i="19"/>
  <c r="H3938" i="19" a="1"/>
  <c r="G4896" i="19"/>
  <c r="G2413" i="19"/>
  <c r="F53" i="19"/>
  <c r="F703" i="19"/>
  <c r="G3678" i="19"/>
  <c r="G2593" i="19"/>
  <c r="G5070" i="19"/>
  <c r="G4722" i="19"/>
  <c r="F566" i="19"/>
  <c r="H2502" i="19" a="1"/>
  <c r="H3416" i="19" a="1"/>
  <c r="G4983" i="19"/>
  <c r="G2503" i="19"/>
  <c r="G567" i="19"/>
  <c r="G3852" i="19"/>
  <c r="G2684" i="19"/>
  <c r="F3853" i="19"/>
  <c r="H3590" i="19" a="1"/>
  <c r="H4286" i="19" a="1"/>
  <c r="G1783" i="19"/>
  <c r="G54" i="19"/>
  <c r="F5333" i="19"/>
  <c r="G2233" i="19"/>
  <c r="G973" i="19"/>
  <c r="H4199" i="19" a="1"/>
  <c r="F2615" i="19"/>
  <c r="G3939" i="19"/>
  <c r="F5071" i="19"/>
  <c r="G4374" i="19"/>
  <c r="H438" i="19" a="1"/>
  <c r="G3591" i="19"/>
  <c r="G119" i="19"/>
  <c r="H2592" i="19" a="1"/>
  <c r="F3679" i="19"/>
  <c r="F3766" i="19"/>
  <c r="G5244" i="19"/>
  <c r="F2524" i="19"/>
  <c r="F5245" i="19"/>
  <c r="G1153" i="19"/>
  <c r="G3417" i="19"/>
  <c r="H2683" i="19" a="1"/>
  <c r="H4460" i="19" a="1"/>
  <c r="H2592" i="19" l="1"/>
  <c r="H4199" i="19"/>
  <c r="H3677" i="19"/>
  <c r="H502" i="19"/>
  <c r="H4634" i="19"/>
  <c r="H4460" i="19"/>
  <c r="H5331" i="19"/>
  <c r="H4373" i="19"/>
  <c r="H4982" i="19"/>
  <c r="H182" i="19"/>
  <c r="H246" i="19"/>
  <c r="H4808" i="19"/>
  <c r="H4112" i="19"/>
  <c r="H310" i="19"/>
  <c r="H702" i="19"/>
  <c r="H2683" i="19"/>
  <c r="H53" i="19"/>
  <c r="H438" i="19"/>
  <c r="H4286" i="19"/>
  <c r="H3590" i="19"/>
  <c r="H3938" i="19"/>
  <c r="H5069" i="19"/>
  <c r="H3851" i="19"/>
  <c r="H767" i="19"/>
  <c r="H5156" i="19"/>
  <c r="H4895" i="19"/>
  <c r="H3503" i="19"/>
  <c r="H566" i="19"/>
  <c r="H374" i="19"/>
  <c r="H5243" i="19"/>
  <c r="H3764" i="19"/>
  <c r="H118" i="19"/>
  <c r="H4721" i="19"/>
  <c r="H4025" i="19"/>
  <c r="H631" i="19"/>
  <c r="H3416" i="19"/>
  <c r="H4547" i="19"/>
  <c r="H2502" i="19"/>
  <c r="C313" i="19"/>
  <c r="B4899" i="19"/>
  <c r="C2595" i="19"/>
  <c r="C4376" i="19"/>
  <c r="C5159" i="19"/>
  <c r="B504" i="19"/>
  <c r="B4551" i="19"/>
  <c r="C5333" i="19"/>
  <c r="B3681" i="19"/>
  <c r="C1335" i="19"/>
  <c r="C249" i="19"/>
  <c r="C2415" i="19"/>
  <c r="C795" i="19"/>
  <c r="C705" i="19"/>
  <c r="C4985" i="19"/>
  <c r="B4638" i="19"/>
  <c r="C1875" i="19"/>
  <c r="C2505" i="19"/>
  <c r="B5334" i="19"/>
  <c r="C975" i="19"/>
  <c r="C1245" i="19"/>
  <c r="C3680" i="19"/>
  <c r="C3941" i="19"/>
  <c r="C5072" i="19"/>
  <c r="B4116" i="19"/>
  <c r="C377" i="19"/>
  <c r="C633" i="19"/>
  <c r="B440" i="19"/>
  <c r="C569" i="19"/>
  <c r="B5073" i="19"/>
  <c r="B5160" i="19"/>
  <c r="C1155" i="19"/>
  <c r="C2325" i="19"/>
  <c r="B3507" i="19"/>
  <c r="B3420" i="19"/>
  <c r="B2526" i="19"/>
  <c r="C1065" i="19"/>
  <c r="B4029" i="19"/>
  <c r="B3942" i="19"/>
  <c r="B3594" i="19"/>
  <c r="B632" i="19"/>
  <c r="C1785" i="19"/>
  <c r="C3767" i="19"/>
  <c r="C4811" i="19"/>
  <c r="C3593" i="19"/>
  <c r="B568" i="19"/>
  <c r="C885" i="19"/>
  <c r="B312" i="19"/>
  <c r="B4725" i="19"/>
  <c r="C4898" i="19"/>
  <c r="C56" i="19"/>
  <c r="B4812" i="19"/>
  <c r="C2145" i="19"/>
  <c r="C1965" i="19"/>
  <c r="B4377" i="19"/>
  <c r="B769" i="19"/>
  <c r="B705" i="19"/>
  <c r="B4203" i="19"/>
  <c r="C4289" i="19"/>
  <c r="C1605" i="19"/>
  <c r="C4550" i="19"/>
  <c r="B3768" i="19"/>
  <c r="C3854" i="19"/>
  <c r="C1515" i="19"/>
  <c r="B184" i="19"/>
  <c r="B120" i="19"/>
  <c r="C4463" i="19"/>
  <c r="B2707" i="19"/>
  <c r="C3506" i="19"/>
  <c r="C3419" i="19"/>
  <c r="B3855" i="19"/>
  <c r="B5247" i="19"/>
  <c r="C4028" i="19"/>
  <c r="C5246" i="19"/>
  <c r="B55" i="19"/>
  <c r="C1425" i="19"/>
  <c r="B248" i="19"/>
  <c r="B2617" i="19"/>
  <c r="B376" i="19"/>
  <c r="B4986" i="19"/>
  <c r="C1695" i="19"/>
  <c r="C4724" i="19"/>
  <c r="C2235" i="19"/>
  <c r="C4115" i="19"/>
  <c r="C2685" i="19"/>
  <c r="C4202" i="19"/>
  <c r="C505" i="19"/>
  <c r="B4464" i="19"/>
  <c r="C4637" i="19"/>
  <c r="C185" i="19"/>
  <c r="C121" i="19"/>
  <c r="B4290" i="19"/>
  <c r="C441" i="19"/>
  <c r="C2055" i="19"/>
  <c r="F4202" i="19"/>
  <c r="F3419" i="19"/>
  <c r="H439" i="19" a="1"/>
  <c r="F2525" i="19"/>
  <c r="H5244" i="19" a="1"/>
  <c r="F183" i="19"/>
  <c r="G4114" i="19"/>
  <c r="G5245" i="19"/>
  <c r="G5071" i="19"/>
  <c r="F4985" i="19"/>
  <c r="G2414" i="19"/>
  <c r="G1064" i="19"/>
  <c r="G2324" i="19"/>
  <c r="F3593" i="19"/>
  <c r="F311" i="19"/>
  <c r="G794" i="19"/>
  <c r="H4983" i="19" a="1"/>
  <c r="H5157" i="19" a="1"/>
  <c r="G1154" i="19"/>
  <c r="G4810" i="19"/>
  <c r="G1334" i="19"/>
  <c r="G3679" i="19"/>
  <c r="H2684" i="19" a="1"/>
  <c r="F3506" i="19"/>
  <c r="H183" i="19" a="1"/>
  <c r="H4287" i="19" a="1"/>
  <c r="F2616" i="19"/>
  <c r="H4548" i="19" a="1"/>
  <c r="F567" i="19"/>
  <c r="H3591" i="19" a="1"/>
  <c r="G440" i="19"/>
  <c r="H503" i="19" a="1"/>
  <c r="G4636" i="19"/>
  <c r="F4289" i="19"/>
  <c r="F4811" i="19"/>
  <c r="H768" i="19" a="1"/>
  <c r="F4463" i="19"/>
  <c r="F247" i="19"/>
  <c r="H3765" i="19" a="1"/>
  <c r="H703" i="19" a="1"/>
  <c r="G4462" i="19"/>
  <c r="F4550" i="19"/>
  <c r="H4026" i="19" a="1"/>
  <c r="G504" i="19"/>
  <c r="H4722" i="19" a="1"/>
  <c r="F4028" i="19"/>
  <c r="H3852" i="19" a="1"/>
  <c r="G1874" i="19"/>
  <c r="H4896" i="19" a="1"/>
  <c r="F768" i="19"/>
  <c r="G4984" i="19"/>
  <c r="G2234" i="19"/>
  <c r="H5332" i="19" a="1"/>
  <c r="G4201" i="19"/>
  <c r="H247" i="19" a="1"/>
  <c r="H3939" i="19" a="1"/>
  <c r="G974" i="19"/>
  <c r="G704" i="19"/>
  <c r="H5070" i="19" a="1"/>
  <c r="F4376" i="19"/>
  <c r="G633" i="19"/>
  <c r="F4724" i="19"/>
  <c r="F704" i="19"/>
  <c r="F4115" i="19"/>
  <c r="H4200" i="19" a="1"/>
  <c r="H2593" i="19" a="1"/>
  <c r="G4897" i="19"/>
  <c r="G4027" i="19"/>
  <c r="G184" i="19"/>
  <c r="G1514" i="19"/>
  <c r="G2504" i="19"/>
  <c r="H4113" i="19" a="1"/>
  <c r="G1604" i="19"/>
  <c r="H4809" i="19" a="1"/>
  <c r="F3941" i="19"/>
  <c r="H567" i="19" a="1"/>
  <c r="F4898" i="19"/>
  <c r="G4549" i="19"/>
  <c r="H4374" i="19" a="1"/>
  <c r="F503" i="19"/>
  <c r="G3766" i="19"/>
  <c r="G3853" i="19"/>
  <c r="F5159" i="19"/>
  <c r="G3505" i="19"/>
  <c r="H3678" i="19" a="1"/>
  <c r="G3592" i="19"/>
  <c r="F2706" i="19"/>
  <c r="G1244" i="19"/>
  <c r="F5334" i="19"/>
  <c r="G376" i="19"/>
  <c r="F5246" i="19"/>
  <c r="G1424" i="19"/>
  <c r="F375" i="19"/>
  <c r="F4637" i="19"/>
  <c r="H3417" i="19" a="1"/>
  <c r="H4461" i="19" a="1"/>
  <c r="G4288" i="19"/>
  <c r="F632" i="19"/>
  <c r="G4375" i="19"/>
  <c r="G55" i="19"/>
  <c r="H4635" i="19" a="1"/>
  <c r="G2144" i="19"/>
  <c r="G568" i="19"/>
  <c r="H119" i="19" a="1"/>
  <c r="F5072" i="19"/>
  <c r="H311" i="19" a="1"/>
  <c r="F119" i="19"/>
  <c r="G5333" i="19"/>
  <c r="G120" i="19"/>
  <c r="G3940" i="19"/>
  <c r="H2503" i="19" a="1"/>
  <c r="G2054" i="19"/>
  <c r="G248" i="19"/>
  <c r="G3418" i="19"/>
  <c r="G312" i="19"/>
  <c r="F3767" i="19"/>
  <c r="F439" i="19"/>
  <c r="G884" i="19"/>
  <c r="G2685" i="19"/>
  <c r="F3680" i="19"/>
  <c r="G5158" i="19"/>
  <c r="F54" i="19"/>
  <c r="G2594" i="19"/>
  <c r="G1964" i="19"/>
  <c r="H375" i="19" a="1"/>
  <c r="G1694" i="19"/>
  <c r="F3854" i="19"/>
  <c r="G4723" i="19"/>
  <c r="H3504" i="19" a="1"/>
  <c r="G1784" i="19"/>
  <c r="H54" i="19" a="1"/>
  <c r="H4200" i="19" l="1"/>
  <c r="H5070" i="19"/>
  <c r="H247" i="19"/>
  <c r="H4896" i="19"/>
  <c r="H567" i="19"/>
  <c r="H3852" i="19"/>
  <c r="H54" i="19"/>
  <c r="H3678" i="19"/>
  <c r="H3417" i="19"/>
  <c r="H5332" i="19"/>
  <c r="H4722" i="19"/>
  <c r="H3591" i="19"/>
  <c r="H375" i="19"/>
  <c r="H2503" i="19"/>
  <c r="H4635" i="19"/>
  <c r="H4374" i="19"/>
  <c r="H4809" i="19"/>
  <c r="H4026" i="19"/>
  <c r="H5157" i="19"/>
  <c r="H4287" i="19"/>
  <c r="H3939" i="19"/>
  <c r="H4113" i="19"/>
  <c r="H703" i="19"/>
  <c r="H3504" i="19"/>
  <c r="H3765" i="19"/>
  <c r="H4983" i="19"/>
  <c r="H183" i="19"/>
  <c r="H5244" i="19"/>
  <c r="H311" i="19"/>
  <c r="H4548" i="19"/>
  <c r="H2684" i="19"/>
  <c r="H439" i="19"/>
  <c r="H119" i="19"/>
  <c r="H4461" i="19"/>
  <c r="H768" i="19"/>
  <c r="H503" i="19"/>
  <c r="H2593" i="19"/>
  <c r="C4203" i="19"/>
  <c r="C1516" i="19"/>
  <c r="B5335" i="19"/>
  <c r="C1606" i="19"/>
  <c r="B4378" i="19"/>
  <c r="C570" i="19"/>
  <c r="B441" i="19"/>
  <c r="C3942" i="19"/>
  <c r="B5161" i="19"/>
  <c r="C442" i="19"/>
  <c r="C706" i="19"/>
  <c r="C796" i="19"/>
  <c r="C186" i="19"/>
  <c r="C122" i="19"/>
  <c r="C2326" i="19"/>
  <c r="B633" i="19"/>
  <c r="B4117" i="19"/>
  <c r="B3595" i="19"/>
  <c r="C2596" i="19"/>
  <c r="B3769" i="19"/>
  <c r="C5247" i="19"/>
  <c r="C378" i="19"/>
  <c r="C250" i="19"/>
  <c r="C4551" i="19"/>
  <c r="B3856" i="19"/>
  <c r="C2056" i="19"/>
  <c r="C4986" i="19"/>
  <c r="C1876" i="19"/>
  <c r="C2416" i="19"/>
  <c r="C634" i="19"/>
  <c r="C1966" i="19"/>
  <c r="C886" i="19"/>
  <c r="B4813" i="19"/>
  <c r="B4204" i="19"/>
  <c r="C1336" i="19"/>
  <c r="C4464" i="19"/>
  <c r="C4290" i="19"/>
  <c r="B2618" i="19"/>
  <c r="C5334" i="19"/>
  <c r="B185" i="19"/>
  <c r="B121" i="19"/>
  <c r="B4291" i="19"/>
  <c r="B249" i="19"/>
  <c r="C3681" i="19"/>
  <c r="C1156" i="19"/>
  <c r="C2506" i="19"/>
  <c r="C4812" i="19"/>
  <c r="C3507" i="19"/>
  <c r="C3420" i="19"/>
  <c r="C2146" i="19"/>
  <c r="B313" i="19"/>
  <c r="C3594" i="19"/>
  <c r="C2236" i="19"/>
  <c r="B505" i="19"/>
  <c r="C506" i="19"/>
  <c r="C4725" i="19"/>
  <c r="C1786" i="19"/>
  <c r="C4116" i="19"/>
  <c r="B2708" i="19"/>
  <c r="C4638" i="19"/>
  <c r="B770" i="19"/>
  <c r="B706" i="19"/>
  <c r="B377" i="19"/>
  <c r="C4899" i="19"/>
  <c r="B3682" i="19"/>
  <c r="B2527" i="19"/>
  <c r="C1246" i="19"/>
  <c r="C5160" i="19"/>
  <c r="C1066" i="19"/>
  <c r="B4726" i="19"/>
  <c r="C314" i="19"/>
  <c r="B4639" i="19"/>
  <c r="B4552" i="19"/>
  <c r="B5074" i="19"/>
  <c r="B4900" i="19"/>
  <c r="C4029" i="19"/>
  <c r="C5073" i="19"/>
  <c r="C2686" i="19"/>
  <c r="C1696" i="19"/>
  <c r="B4465" i="19"/>
  <c r="C57" i="19"/>
  <c r="B4030" i="19"/>
  <c r="B5248" i="19"/>
  <c r="C1426" i="19"/>
  <c r="B569" i="19"/>
  <c r="B56" i="19"/>
  <c r="B3943" i="19"/>
  <c r="C4377" i="19"/>
  <c r="C976" i="19"/>
  <c r="C3855" i="19"/>
  <c r="B3508" i="19"/>
  <c r="B3421" i="19"/>
  <c r="C3768" i="19"/>
  <c r="B4987" i="19"/>
  <c r="G5246" i="19"/>
  <c r="F376" i="19"/>
  <c r="F3594" i="19"/>
  <c r="F3681" i="19"/>
  <c r="H3418" i="19" a="1"/>
  <c r="H568" i="19" a="1"/>
  <c r="G4202" i="19"/>
  <c r="H5071" i="19" a="1"/>
  <c r="F2617" i="19"/>
  <c r="G505" i="19"/>
  <c r="G1425" i="19"/>
  <c r="F440" i="19"/>
  <c r="G2055" i="19"/>
  <c r="G441" i="19"/>
  <c r="G377" i="19"/>
  <c r="G2505" i="19"/>
  <c r="G3941" i="19"/>
  <c r="H2685" i="19" a="1"/>
  <c r="F55" i="19"/>
  <c r="H769" i="19" a="1"/>
  <c r="G185" i="19"/>
  <c r="G4550" i="19"/>
  <c r="F568" i="19"/>
  <c r="G1335" i="19"/>
  <c r="H5245" i="19" a="1"/>
  <c r="F3942" i="19"/>
  <c r="H4897" i="19" a="1"/>
  <c r="G4463" i="19"/>
  <c r="F705" i="19"/>
  <c r="H4462" i="19" a="1"/>
  <c r="F4812" i="19"/>
  <c r="G795" i="19"/>
  <c r="G1245" i="19"/>
  <c r="H504" i="19" a="1"/>
  <c r="H4636" i="19" a="1"/>
  <c r="G4376" i="19"/>
  <c r="H5158" i="19" a="1"/>
  <c r="G3419" i="19"/>
  <c r="H4549" i="19" a="1"/>
  <c r="F4638" i="19"/>
  <c r="G2325" i="19"/>
  <c r="F4899" i="19"/>
  <c r="G249" i="19"/>
  <c r="H3853" i="19" a="1"/>
  <c r="G2595" i="19"/>
  <c r="F4290" i="19"/>
  <c r="G1605" i="19"/>
  <c r="G4898" i="19"/>
  <c r="F5160" i="19"/>
  <c r="G4637" i="19"/>
  <c r="F2526" i="19"/>
  <c r="F4986" i="19"/>
  <c r="H312" i="19" a="1"/>
  <c r="G313" i="19"/>
  <c r="F5073" i="19"/>
  <c r="G5334" i="19"/>
  <c r="F3855" i="19"/>
  <c r="H55" i="19" a="1"/>
  <c r="G4985" i="19"/>
  <c r="H632" i="19" a="1"/>
  <c r="H2504" i="19" a="1"/>
  <c r="F4377" i="19"/>
  <c r="G2235" i="19"/>
  <c r="F504" i="19"/>
  <c r="G4028" i="19"/>
  <c r="G569" i="19"/>
  <c r="G634" i="19"/>
  <c r="H4201" i="19" a="1"/>
  <c r="H5333" i="19" a="1"/>
  <c r="H120" i="19" a="1"/>
  <c r="F120" i="19"/>
  <c r="H3505" i="19" a="1"/>
  <c r="H3679" i="19" a="1"/>
  <c r="F4725" i="19"/>
  <c r="G2686" i="19"/>
  <c r="G3767" i="19"/>
  <c r="H3766" i="19" a="1"/>
  <c r="F4464" i="19"/>
  <c r="G3854" i="19"/>
  <c r="G2415" i="19"/>
  <c r="G1965" i="19"/>
  <c r="F3507" i="19"/>
  <c r="G4724" i="19"/>
  <c r="H184" i="19" a="1"/>
  <c r="G705" i="19"/>
  <c r="G1515" i="19"/>
  <c r="H704" i="19" a="1"/>
  <c r="H4723" i="19" a="1"/>
  <c r="H4027" i="19" a="1"/>
  <c r="H4288" i="19" a="1"/>
  <c r="G3593" i="19"/>
  <c r="G56" i="19"/>
  <c r="H3940" i="19" a="1"/>
  <c r="H4375" i="19" a="1"/>
  <c r="F3420" i="19"/>
  <c r="F5247" i="19"/>
  <c r="G885" i="19"/>
  <c r="H440" i="19" a="1"/>
  <c r="G3506" i="19"/>
  <c r="G2145" i="19"/>
  <c r="G975" i="19"/>
  <c r="G1875" i="19"/>
  <c r="F5335" i="19"/>
  <c r="G1695" i="19"/>
  <c r="F633" i="19"/>
  <c r="G4289" i="19"/>
  <c r="F4029" i="19"/>
  <c r="G3680" i="19"/>
  <c r="G1155" i="19"/>
  <c r="F3768" i="19"/>
  <c r="H3592" i="19" a="1"/>
  <c r="F4203" i="19"/>
  <c r="H248" i="19" a="1"/>
  <c r="F4116" i="19"/>
  <c r="H376" i="19" a="1"/>
  <c r="G4811" i="19"/>
  <c r="H4114" i="19" a="1"/>
  <c r="H633" i="19" a="1"/>
  <c r="G1065" i="19"/>
  <c r="F769" i="19"/>
  <c r="F248" i="19"/>
  <c r="H2594" i="19" a="1"/>
  <c r="G5072" i="19"/>
  <c r="G1785" i="19"/>
  <c r="G121" i="19"/>
  <c r="H4984" i="19" a="1"/>
  <c r="F184" i="19"/>
  <c r="F4551" i="19"/>
  <c r="H4810" i="19" a="1"/>
  <c r="G5159" i="19"/>
  <c r="F312" i="19"/>
  <c r="G4115" i="19"/>
  <c r="F2707" i="19"/>
  <c r="H633" i="19" l="1"/>
  <c r="H4114" i="19"/>
  <c r="H4201" i="19"/>
  <c r="H376" i="19"/>
  <c r="H4723" i="19"/>
  <c r="H2504" i="19"/>
  <c r="H3766" i="19"/>
  <c r="H4897" i="19"/>
  <c r="H2594" i="19"/>
  <c r="H248" i="19"/>
  <c r="H704" i="19"/>
  <c r="H4375" i="19"/>
  <c r="H769" i="19"/>
  <c r="H3853" i="19"/>
  <c r="H4462" i="19"/>
  <c r="H4984" i="19"/>
  <c r="H5071" i="19"/>
  <c r="H3592" i="19"/>
  <c r="H440" i="19"/>
  <c r="H632" i="19"/>
  <c r="H3940" i="19"/>
  <c r="H312" i="19"/>
  <c r="H568" i="19"/>
  <c r="H3679" i="19"/>
  <c r="H4549" i="19"/>
  <c r="H2685" i="19"/>
  <c r="H5245" i="19"/>
  <c r="H3418" i="19"/>
  <c r="H55" i="19"/>
  <c r="H3505" i="19"/>
  <c r="H5158" i="19"/>
  <c r="H4810" i="19"/>
  <c r="H184" i="19"/>
  <c r="H4288" i="19"/>
  <c r="H120" i="19"/>
  <c r="H4636" i="19"/>
  <c r="H4027" i="19"/>
  <c r="H5333" i="19"/>
  <c r="H504" i="19"/>
  <c r="C3856" i="19"/>
  <c r="B3509" i="19"/>
  <c r="B3422" i="19"/>
  <c r="C4465" i="19"/>
  <c r="B4031" i="19"/>
  <c r="C1157" i="19"/>
  <c r="B3770" i="19"/>
  <c r="C3682" i="19"/>
  <c r="C3595" i="19"/>
  <c r="C3769" i="19"/>
  <c r="C5074" i="19"/>
  <c r="C315" i="19"/>
  <c r="C507" i="19"/>
  <c r="C1787" i="19"/>
  <c r="C4726" i="19"/>
  <c r="C4813" i="19"/>
  <c r="B314" i="19"/>
  <c r="C1427" i="19"/>
  <c r="C2057" i="19"/>
  <c r="C2687" i="19"/>
  <c r="C2417" i="19"/>
  <c r="C1607" i="19"/>
  <c r="C3943" i="19"/>
  <c r="B57" i="19"/>
  <c r="B5336" i="19"/>
  <c r="B4988" i="19"/>
  <c r="B4727" i="19"/>
  <c r="C5248" i="19"/>
  <c r="C4987" i="19"/>
  <c r="C571" i="19"/>
  <c r="B378" i="19"/>
  <c r="C4900" i="19"/>
  <c r="C2147" i="19"/>
  <c r="C443" i="19"/>
  <c r="C187" i="19"/>
  <c r="C123" i="19"/>
  <c r="C379" i="19"/>
  <c r="C1337" i="19"/>
  <c r="B442" i="19"/>
  <c r="B2709" i="19"/>
  <c r="C2597" i="19"/>
  <c r="B2619" i="19"/>
  <c r="B4292" i="19"/>
  <c r="B3683" i="19"/>
  <c r="C251" i="19"/>
  <c r="B5249" i="19"/>
  <c r="B4466" i="19"/>
  <c r="C4291" i="19"/>
  <c r="B4205" i="19"/>
  <c r="B4118" i="19"/>
  <c r="B5075" i="19"/>
  <c r="C1067" i="19"/>
  <c r="B570" i="19"/>
  <c r="B4379" i="19"/>
  <c r="C4030" i="19"/>
  <c r="B634" i="19"/>
  <c r="C58" i="19"/>
  <c r="B2528" i="19"/>
  <c r="C4204" i="19"/>
  <c r="C2237" i="19"/>
  <c r="B186" i="19"/>
  <c r="B122" i="19"/>
  <c r="C4378" i="19"/>
  <c r="B4901" i="19"/>
  <c r="C2507" i="19"/>
  <c r="B3944" i="19"/>
  <c r="C5335" i="19"/>
  <c r="C1697" i="19"/>
  <c r="C5161" i="19"/>
  <c r="B5162" i="19"/>
  <c r="B4814" i="19"/>
  <c r="B771" i="19"/>
  <c r="B707" i="19"/>
  <c r="C1877" i="19"/>
  <c r="C2327" i="19"/>
  <c r="C1247" i="19"/>
  <c r="B250" i="19"/>
  <c r="C4552" i="19"/>
  <c r="C4639" i="19"/>
  <c r="C887" i="19"/>
  <c r="B506" i="19"/>
  <c r="B4553" i="19"/>
  <c r="C4117" i="19"/>
  <c r="B4640" i="19"/>
  <c r="C3508" i="19"/>
  <c r="C3421" i="19"/>
  <c r="C977" i="19"/>
  <c r="C1967" i="19"/>
  <c r="B3857" i="19"/>
  <c r="C707" i="19"/>
  <c r="C797" i="19"/>
  <c r="B3596" i="19"/>
  <c r="C1517" i="19"/>
  <c r="C635" i="19"/>
  <c r="H3593" i="19" a="1"/>
  <c r="F4030" i="19"/>
  <c r="F3682" i="19"/>
  <c r="F3421" i="19"/>
  <c r="G3942" i="19"/>
  <c r="G4116" i="19"/>
  <c r="G4638" i="19"/>
  <c r="H249" i="19" a="1"/>
  <c r="H4202" i="19" a="1"/>
  <c r="G57" i="19"/>
  <c r="H121" i="19" a="1"/>
  <c r="G796" i="19"/>
  <c r="G5247" i="19"/>
  <c r="G1966" i="19"/>
  <c r="H4289" i="19" a="1"/>
  <c r="G3594" i="19"/>
  <c r="H3941" i="19" a="1"/>
  <c r="F4987" i="19"/>
  <c r="G1156" i="19"/>
  <c r="F4639" i="19"/>
  <c r="G4377" i="19"/>
  <c r="G4725" i="19"/>
  <c r="G4464" i="19"/>
  <c r="F313" i="19"/>
  <c r="H4550" i="19" a="1"/>
  <c r="G4290" i="19"/>
  <c r="G122" i="19"/>
  <c r="F3508" i="19"/>
  <c r="F3943" i="19"/>
  <c r="G2506" i="19"/>
  <c r="G5335" i="19"/>
  <c r="F5336" i="19"/>
  <c r="F5074" i="19"/>
  <c r="G1696" i="19"/>
  <c r="G976" i="19"/>
  <c r="G506" i="19"/>
  <c r="F4726" i="19"/>
  <c r="H4811" i="19" a="1"/>
  <c r="G1336" i="19"/>
  <c r="H3506" i="19" a="1"/>
  <c r="H313" i="19" a="1"/>
  <c r="F569" i="19"/>
  <c r="H3854" i="19" a="1"/>
  <c r="G250" i="19"/>
  <c r="F634" i="19"/>
  <c r="G1786" i="19"/>
  <c r="G2596" i="19"/>
  <c r="G5073" i="19"/>
  <c r="H185" i="19" a="1"/>
  <c r="G3507" i="19"/>
  <c r="G4551" i="19"/>
  <c r="G2146" i="19"/>
  <c r="G2687" i="19"/>
  <c r="G635" i="19"/>
  <c r="G4812" i="19"/>
  <c r="H5159" i="19" a="1"/>
  <c r="G3420" i="19"/>
  <c r="G4029" i="19"/>
  <c r="G1606" i="19"/>
  <c r="F4813" i="19"/>
  <c r="H770" i="19" a="1"/>
  <c r="F3769" i="19"/>
  <c r="F5248" i="19"/>
  <c r="G886" i="19"/>
  <c r="F4552" i="19"/>
  <c r="F185" i="19"/>
  <c r="G1426" i="19"/>
  <c r="G186" i="19"/>
  <c r="G4899" i="19"/>
  <c r="G378" i="19"/>
  <c r="G2236" i="19"/>
  <c r="H569" i="19" a="1"/>
  <c r="G1516" i="19"/>
  <c r="G3855" i="19"/>
  <c r="H2686" i="19" a="1"/>
  <c r="G442" i="19"/>
  <c r="F706" i="19"/>
  <c r="F4465" i="19"/>
  <c r="G2326" i="19"/>
  <c r="H3680" i="19" a="1"/>
  <c r="H4028" i="19" a="1"/>
  <c r="F56" i="19"/>
  <c r="G314" i="19"/>
  <c r="F4117" i="19"/>
  <c r="F2618" i="19"/>
  <c r="F377" i="19"/>
  <c r="H4985" i="19" a="1"/>
  <c r="H2505" i="19" a="1"/>
  <c r="H3767" i="19" a="1"/>
  <c r="H2595" i="19" a="1"/>
  <c r="H5072" i="19" a="1"/>
  <c r="G1246" i="19"/>
  <c r="F4900" i="19"/>
  <c r="F3856" i="19"/>
  <c r="H4898" i="19" a="1"/>
  <c r="H4463" i="19" a="1"/>
  <c r="H4376" i="19" a="1"/>
  <c r="H377" i="19" a="1"/>
  <c r="H505" i="19" a="1"/>
  <c r="G5160" i="19"/>
  <c r="H441" i="19" a="1"/>
  <c r="F5161" i="19"/>
  <c r="G706" i="19"/>
  <c r="H5246" i="19" a="1"/>
  <c r="F4204" i="19"/>
  <c r="H4637" i="19" a="1"/>
  <c r="G4986" i="19"/>
  <c r="F441" i="19"/>
  <c r="H5334" i="19" a="1"/>
  <c r="F2708" i="19"/>
  <c r="G570" i="19"/>
  <c r="H705" i="19" a="1"/>
  <c r="F505" i="19"/>
  <c r="H3419" i="19" a="1"/>
  <c r="H4115" i="19" a="1"/>
  <c r="G2056" i="19"/>
  <c r="F4378" i="19"/>
  <c r="F770" i="19"/>
  <c r="F3595" i="19"/>
  <c r="H56" i="19" a="1"/>
  <c r="F249" i="19"/>
  <c r="F4291" i="19"/>
  <c r="G1066" i="19"/>
  <c r="G1876" i="19"/>
  <c r="G4203" i="19"/>
  <c r="F121" i="19"/>
  <c r="F2527" i="19"/>
  <c r="G3681" i="19"/>
  <c r="H4724" i="19" a="1"/>
  <c r="H634" i="19" a="1"/>
  <c r="G2416" i="19"/>
  <c r="G3768" i="19"/>
  <c r="H4463" i="19" l="1"/>
  <c r="H3941" i="19"/>
  <c r="H121" i="19"/>
  <c r="H4115" i="19"/>
  <c r="H377" i="19"/>
  <c r="H5159" i="19"/>
  <c r="H185" i="19"/>
  <c r="H3419" i="19"/>
  <c r="H2595" i="19"/>
  <c r="H56" i="19"/>
  <c r="H705" i="19"/>
  <c r="H3767" i="19"/>
  <c r="H4898" i="19"/>
  <c r="H4202" i="19"/>
  <c r="H770" i="19"/>
  <c r="H4289" i="19"/>
  <c r="H249" i="19"/>
  <c r="H5334" i="19"/>
  <c r="H2505" i="19"/>
  <c r="H3854" i="19"/>
  <c r="H634" i="19"/>
  <c r="H4985" i="19"/>
  <c r="H4028" i="19"/>
  <c r="H2686" i="19"/>
  <c r="H313" i="19"/>
  <c r="H4724" i="19"/>
  <c r="H4637" i="19"/>
  <c r="H3506" i="19"/>
  <c r="H5246" i="19"/>
  <c r="H4376" i="19"/>
  <c r="H3680" i="19"/>
  <c r="H569" i="19"/>
  <c r="H4811" i="19"/>
  <c r="H4550" i="19"/>
  <c r="H3593" i="19"/>
  <c r="H441" i="19"/>
  <c r="H505" i="19"/>
  <c r="H5072" i="19"/>
  <c r="B836" i="19"/>
  <c r="C2148" i="19"/>
  <c r="C888" i="19"/>
  <c r="C4205" i="19"/>
  <c r="C2418" i="19"/>
  <c r="B4032" i="19"/>
  <c r="B187" i="19"/>
  <c r="B123" i="19"/>
  <c r="B4206" i="19"/>
  <c r="B5337" i="19"/>
  <c r="B2620" i="19"/>
  <c r="C1428" i="19"/>
  <c r="B379" i="19"/>
  <c r="C572" i="19"/>
  <c r="B4119" i="19"/>
  <c r="C3509" i="19"/>
  <c r="C3422" i="19"/>
  <c r="C444" i="19"/>
  <c r="C2508" i="19"/>
  <c r="B5250" i="19"/>
  <c r="C2238" i="19"/>
  <c r="C3683" i="19"/>
  <c r="C3596" i="19"/>
  <c r="C4640" i="19"/>
  <c r="C1968" i="19"/>
  <c r="B4293" i="19"/>
  <c r="C2688" i="19"/>
  <c r="C5336" i="19"/>
  <c r="B58" i="19"/>
  <c r="C380" i="19"/>
  <c r="C4553" i="19"/>
  <c r="B251" i="19"/>
  <c r="B3945" i="19"/>
  <c r="B571" i="19"/>
  <c r="B315" i="19"/>
  <c r="C5249" i="19"/>
  <c r="C2598" i="19"/>
  <c r="C2328" i="19"/>
  <c r="C188" i="19"/>
  <c r="C124" i="19"/>
  <c r="C4988" i="19"/>
  <c r="C4901" i="19"/>
  <c r="C3770" i="19"/>
  <c r="C708" i="19"/>
  <c r="C798" i="19"/>
  <c r="B4641" i="19"/>
  <c r="C59" i="19"/>
  <c r="B635" i="19"/>
  <c r="C316" i="19"/>
  <c r="C5075" i="19"/>
  <c r="C1608" i="19"/>
  <c r="B772" i="19"/>
  <c r="B708" i="19"/>
  <c r="C1788" i="19"/>
  <c r="C1158" i="19"/>
  <c r="C4379" i="19"/>
  <c r="B3771" i="19"/>
  <c r="B2710" i="19"/>
  <c r="C252" i="19"/>
  <c r="B443" i="19"/>
  <c r="C4031" i="19"/>
  <c r="B3858" i="19"/>
  <c r="B3510" i="19"/>
  <c r="B3423" i="19"/>
  <c r="B507" i="19"/>
  <c r="C5162" i="19"/>
  <c r="B4989" i="19"/>
  <c r="C4118" i="19"/>
  <c r="B4380" i="19"/>
  <c r="C4814" i="19"/>
  <c r="B3684" i="19"/>
  <c r="C1068" i="19"/>
  <c r="B4728" i="19"/>
  <c r="C978" i="19"/>
  <c r="B4902" i="19"/>
  <c r="C4466" i="19"/>
  <c r="C4292" i="19"/>
  <c r="B5163" i="19"/>
  <c r="B4554" i="19"/>
  <c r="C508" i="19"/>
  <c r="C636" i="19"/>
  <c r="C1878" i="19"/>
  <c r="C2058" i="19"/>
  <c r="C1338" i="19"/>
  <c r="B4815" i="19"/>
  <c r="B3597" i="19"/>
  <c r="C4727" i="19"/>
  <c r="B2529" i="19"/>
  <c r="B4467" i="19"/>
  <c r="B5076" i="19"/>
  <c r="C1698" i="19"/>
  <c r="C1518" i="19"/>
  <c r="C3857" i="19"/>
  <c r="C1248" i="19"/>
  <c r="C3944" i="19"/>
  <c r="H5160" i="19" a="1"/>
  <c r="G977" i="19"/>
  <c r="F3944" i="19"/>
  <c r="H5073" i="19" a="1"/>
  <c r="H4290" i="19" a="1"/>
  <c r="G1697" i="19"/>
  <c r="H314" i="19" a="1"/>
  <c r="G2327" i="19"/>
  <c r="G2417" i="19"/>
  <c r="G5336" i="19"/>
  <c r="H4899" i="19" a="1"/>
  <c r="F4814" i="19"/>
  <c r="G4813" i="19"/>
  <c r="H3855" i="19" a="1"/>
  <c r="G4204" i="19"/>
  <c r="G887" i="19"/>
  <c r="H57" i="19" a="1"/>
  <c r="F4466" i="19"/>
  <c r="H442" i="19" a="1"/>
  <c r="G1427" i="19"/>
  <c r="F4640" i="19"/>
  <c r="G5074" i="19"/>
  <c r="F3857" i="19"/>
  <c r="G379" i="19"/>
  <c r="F635" i="19"/>
  <c r="G5161" i="19"/>
  <c r="H186" i="19" a="1"/>
  <c r="G58" i="19"/>
  <c r="G3508" i="19"/>
  <c r="G3595" i="19"/>
  <c r="H771" i="19" a="1"/>
  <c r="H2687" i="19" a="1"/>
  <c r="G4291" i="19"/>
  <c r="G2688" i="19"/>
  <c r="G571" i="19"/>
  <c r="H4377" i="19" a="1"/>
  <c r="G123" i="19"/>
  <c r="G1787" i="19"/>
  <c r="F186" i="19"/>
  <c r="H4116" i="19" a="1"/>
  <c r="H4638" i="19" a="1"/>
  <c r="F4553" i="19"/>
  <c r="G1967" i="19"/>
  <c r="H3681" i="19" a="1"/>
  <c r="G1517" i="19"/>
  <c r="G315" i="19"/>
  <c r="F250" i="19"/>
  <c r="H5247" i="19" a="1"/>
  <c r="F4988" i="19"/>
  <c r="F122" i="19"/>
  <c r="G4987" i="19"/>
  <c r="G4639" i="19"/>
  <c r="G187" i="19"/>
  <c r="G2237" i="19"/>
  <c r="H3420" i="19" a="1"/>
  <c r="H5335" i="19" a="1"/>
  <c r="G1337" i="19"/>
  <c r="G1607" i="19"/>
  <c r="H506" i="19" a="1"/>
  <c r="H2506" i="19" a="1"/>
  <c r="G3943" i="19"/>
  <c r="G797" i="19"/>
  <c r="F5075" i="19"/>
  <c r="H3507" i="19" a="1"/>
  <c r="F5337" i="19"/>
  <c r="H4029" i="19" a="1"/>
  <c r="G636" i="19"/>
  <c r="F4727" i="19"/>
  <c r="F707" i="19"/>
  <c r="G251" i="19"/>
  <c r="H122" i="19" a="1"/>
  <c r="H706" i="19" a="1"/>
  <c r="G2057" i="19"/>
  <c r="F4379" i="19"/>
  <c r="F3683" i="19"/>
  <c r="G4726" i="19"/>
  <c r="H378" i="19" a="1"/>
  <c r="G4030" i="19"/>
  <c r="F506" i="19"/>
  <c r="G3769" i="19"/>
  <c r="F5162" i="19"/>
  <c r="F57" i="19"/>
  <c r="F3422" i="19"/>
  <c r="F771" i="19"/>
  <c r="H3768" i="19" a="1"/>
  <c r="F4205" i="19"/>
  <c r="F570" i="19"/>
  <c r="F2709" i="19"/>
  <c r="G1067" i="19"/>
  <c r="G443" i="19"/>
  <c r="H4725" i="19" a="1"/>
  <c r="G3856" i="19"/>
  <c r="G4117" i="19"/>
  <c r="G4378" i="19"/>
  <c r="F5249" i="19"/>
  <c r="G1247" i="19"/>
  <c r="H4812" i="19" a="1"/>
  <c r="G3682" i="19"/>
  <c r="G507" i="19"/>
  <c r="H250" i="19" a="1"/>
  <c r="F442" i="19"/>
  <c r="H4551" i="19" a="1"/>
  <c r="F2619" i="19"/>
  <c r="G5248" i="19"/>
  <c r="H3942" i="19" a="1"/>
  <c r="F3509" i="19"/>
  <c r="G4900" i="19"/>
  <c r="G2147" i="19"/>
  <c r="F4901" i="19"/>
  <c r="H4464" i="19" a="1"/>
  <c r="F4118" i="19"/>
  <c r="F2528" i="19"/>
  <c r="F378" i="19"/>
  <c r="G2597" i="19"/>
  <c r="F4292" i="19"/>
  <c r="F4031" i="19"/>
  <c r="G707" i="19"/>
  <c r="G1157" i="19"/>
  <c r="G1877" i="19"/>
  <c r="F3596" i="19"/>
  <c r="F314" i="19"/>
  <c r="G4465" i="19"/>
  <c r="H3594" i="19" a="1"/>
  <c r="G3421" i="19"/>
  <c r="F3770" i="19"/>
  <c r="H4203" i="19" a="1"/>
  <c r="H2596" i="19" a="1"/>
  <c r="H570" i="19" a="1"/>
  <c r="G4552" i="19"/>
  <c r="G2507" i="19"/>
  <c r="H4986" i="19" a="1"/>
  <c r="H506" i="19" l="1"/>
  <c r="H706" i="19"/>
  <c r="H3681" i="19"/>
  <c r="H4986" i="19"/>
  <c r="H4203" i="19"/>
  <c r="H314" i="19"/>
  <c r="H4464" i="19"/>
  <c r="H3507" i="19"/>
  <c r="H378" i="19"/>
  <c r="H122" i="19"/>
  <c r="H4638" i="19"/>
  <c r="H186" i="19"/>
  <c r="H4116" i="19"/>
  <c r="H57" i="19"/>
  <c r="H4899" i="19"/>
  <c r="H4290" i="19"/>
  <c r="H3942" i="19"/>
  <c r="H5335" i="19"/>
  <c r="H5247" i="19"/>
  <c r="H4377" i="19"/>
  <c r="H570" i="19"/>
  <c r="H3594" i="19"/>
  <c r="H5073" i="19"/>
  <c r="H4551" i="19"/>
  <c r="H250" i="19"/>
  <c r="H4725" i="19"/>
  <c r="H3420" i="19"/>
  <c r="H4029" i="19"/>
  <c r="H2687" i="19"/>
  <c r="H2596" i="19"/>
  <c r="H771" i="19"/>
  <c r="H3855" i="19"/>
  <c r="H442" i="19"/>
  <c r="H5160" i="19"/>
  <c r="H4812" i="19"/>
  <c r="H2506" i="19"/>
  <c r="H3768" i="19"/>
  <c r="B4555" i="19"/>
  <c r="C4380" i="19"/>
  <c r="B837" i="19"/>
  <c r="C4554" i="19"/>
  <c r="C4206" i="19"/>
  <c r="B3511" i="19"/>
  <c r="B3424" i="19"/>
  <c r="B508" i="19"/>
  <c r="C4467" i="19"/>
  <c r="C1699" i="19"/>
  <c r="C60" i="19"/>
  <c r="C637" i="19"/>
  <c r="C1609" i="19"/>
  <c r="C1429" i="19"/>
  <c r="C573" i="19"/>
  <c r="C1159" i="19"/>
  <c r="B3598" i="19"/>
  <c r="C1249" i="19"/>
  <c r="C2419" i="19"/>
  <c r="B636" i="19"/>
  <c r="C445" i="19"/>
  <c r="B4381" i="19"/>
  <c r="C3771" i="19"/>
  <c r="C509" i="19"/>
  <c r="C2509" i="19"/>
  <c r="C3945" i="19"/>
  <c r="B572" i="19"/>
  <c r="C4032" i="19"/>
  <c r="C317" i="19"/>
  <c r="C4989" i="19"/>
  <c r="B59" i="19"/>
  <c r="C3510" i="19"/>
  <c r="C3423" i="19"/>
  <c r="B444" i="19"/>
  <c r="B4294" i="19"/>
  <c r="C1789" i="19"/>
  <c r="C5163" i="19"/>
  <c r="C2689" i="19"/>
  <c r="B4033" i="19"/>
  <c r="C2059" i="19"/>
  <c r="C2329" i="19"/>
  <c r="C3597" i="19"/>
  <c r="C4293" i="19"/>
  <c r="B3772" i="19"/>
  <c r="B2711" i="19"/>
  <c r="C1519" i="19"/>
  <c r="B188" i="19"/>
  <c r="B124" i="19"/>
  <c r="C979" i="19"/>
  <c r="C4815" i="19"/>
  <c r="C2149" i="19"/>
  <c r="B4642" i="19"/>
  <c r="B5077" i="19"/>
  <c r="B4729" i="19"/>
  <c r="B3946" i="19"/>
  <c r="C1879" i="19"/>
  <c r="C5076" i="19"/>
  <c r="C5337" i="19"/>
  <c r="C1339" i="19"/>
  <c r="B5164" i="19"/>
  <c r="B3685" i="19"/>
  <c r="C1969" i="19"/>
  <c r="B5251" i="19"/>
  <c r="C1069" i="19"/>
  <c r="C4902" i="19"/>
  <c r="C5250" i="19"/>
  <c r="C4119" i="19"/>
  <c r="C381" i="19"/>
  <c r="C889" i="19"/>
  <c r="B316" i="19"/>
  <c r="C4728" i="19"/>
  <c r="B5338" i="19"/>
  <c r="B252" i="19"/>
  <c r="B4990" i="19"/>
  <c r="B3859" i="19"/>
  <c r="B773" i="19"/>
  <c r="B709" i="19"/>
  <c r="C709" i="19"/>
  <c r="C799" i="19"/>
  <c r="C189" i="19"/>
  <c r="C125" i="19"/>
  <c r="C4641" i="19"/>
  <c r="B4207" i="19"/>
  <c r="B2621" i="19"/>
  <c r="C2239" i="19"/>
  <c r="B4816" i="19"/>
  <c r="C3858" i="19"/>
  <c r="C253" i="19"/>
  <c r="B380" i="19"/>
  <c r="C3684" i="19"/>
  <c r="C2599" i="19"/>
  <c r="B4120" i="19"/>
  <c r="B4903" i="19"/>
  <c r="B4468" i="19"/>
  <c r="B2530" i="19"/>
  <c r="G1878" i="19"/>
  <c r="G59" i="19"/>
  <c r="F4032" i="19"/>
  <c r="G3683" i="19"/>
  <c r="G4640" i="19"/>
  <c r="H4291" i="19" a="1"/>
  <c r="G1788" i="19"/>
  <c r="H4465" i="19" a="1"/>
  <c r="H3595" i="19" a="1"/>
  <c r="F5250" i="19"/>
  <c r="G1518" i="19"/>
  <c r="G3596" i="19"/>
  <c r="G252" i="19"/>
  <c r="H4378" i="19" a="1"/>
  <c r="F2710" i="19"/>
  <c r="H3769" i="19" a="1"/>
  <c r="F251" i="19"/>
  <c r="H3856" i="19" a="1"/>
  <c r="F3423" i="19"/>
  <c r="G1068" i="19"/>
  <c r="G1698" i="19"/>
  <c r="H5161" i="19" a="1"/>
  <c r="G5337" i="19"/>
  <c r="H635" i="19" a="1"/>
  <c r="G2508" i="19"/>
  <c r="G4466" i="19"/>
  <c r="G5162" i="19"/>
  <c r="G708" i="19"/>
  <c r="F4206" i="19"/>
  <c r="H2507" i="19" a="1"/>
  <c r="F507" i="19"/>
  <c r="F3771" i="19"/>
  <c r="H772" i="19" a="1"/>
  <c r="F5338" i="19"/>
  <c r="G572" i="19"/>
  <c r="H4813" i="19" a="1"/>
  <c r="H379" i="19" a="1"/>
  <c r="F3510" i="19"/>
  <c r="H4639" i="19" a="1"/>
  <c r="G888" i="19"/>
  <c r="G4727" i="19"/>
  <c r="F2620" i="19"/>
  <c r="H4117" i="19" a="1"/>
  <c r="F4989" i="19"/>
  <c r="G1338" i="19"/>
  <c r="G4379" i="19"/>
  <c r="F4380" i="19"/>
  <c r="H443" i="19" a="1"/>
  <c r="G2598" i="19"/>
  <c r="H251" i="19" a="1"/>
  <c r="F58" i="19"/>
  <c r="H315" i="19" a="1"/>
  <c r="G637" i="19"/>
  <c r="F708" i="19"/>
  <c r="H3421" i="19" a="1"/>
  <c r="H5336" i="19" a="1"/>
  <c r="G4814" i="19"/>
  <c r="F4728" i="19"/>
  <c r="H187" i="19" a="1"/>
  <c r="G3509" i="19"/>
  <c r="H5074" i="19" a="1"/>
  <c r="F836" i="19"/>
  <c r="H58" i="19" a="1"/>
  <c r="F636" i="19"/>
  <c r="G124" i="19"/>
  <c r="G444" i="19"/>
  <c r="H2688" i="19" a="1"/>
  <c r="H123" i="19" a="1"/>
  <c r="G1968" i="19"/>
  <c r="H507" i="19" a="1"/>
  <c r="G4988" i="19"/>
  <c r="G4292" i="19"/>
  <c r="F4902" i="19"/>
  <c r="G1158" i="19"/>
  <c r="F4293" i="19"/>
  <c r="G2058" i="19"/>
  <c r="F3858" i="19"/>
  <c r="G3422" i="19"/>
  <c r="F5076" i="19"/>
  <c r="H2597" i="19" a="1"/>
  <c r="F379" i="19"/>
  <c r="G978" i="19"/>
  <c r="H4030" i="19" a="1"/>
  <c r="G1608" i="19"/>
  <c r="H4987" i="19" a="1"/>
  <c r="G1428" i="19"/>
  <c r="H4204" i="19" a="1"/>
  <c r="G4205" i="19"/>
  <c r="H4900" i="19" a="1"/>
  <c r="G3944" i="19"/>
  <c r="G2148" i="19"/>
  <c r="F123" i="19"/>
  <c r="F443" i="19"/>
  <c r="H3508" i="19" a="1"/>
  <c r="F3684" i="19"/>
  <c r="F4467" i="19"/>
  <c r="F3597" i="19"/>
  <c r="G4118" i="19"/>
  <c r="G3770" i="19"/>
  <c r="G3857" i="19"/>
  <c r="H4726" i="19" a="1"/>
  <c r="H636" i="19" a="1"/>
  <c r="H4552" i="19" a="1"/>
  <c r="F315" i="19"/>
  <c r="F571" i="19"/>
  <c r="G798" i="19"/>
  <c r="G2689" i="19"/>
  <c r="G2418" i="19"/>
  <c r="G2238" i="19"/>
  <c r="G4901" i="19"/>
  <c r="H571" i="19" a="1"/>
  <c r="F5163" i="19"/>
  <c r="G508" i="19"/>
  <c r="G1248" i="19"/>
  <c r="H707" i="19" a="1"/>
  <c r="H836" i="19" a="1"/>
  <c r="F4815" i="19"/>
  <c r="G316" i="19"/>
  <c r="F4554" i="19"/>
  <c r="H3682" i="19" a="1"/>
  <c r="G4553" i="19"/>
  <c r="G380" i="19"/>
  <c r="F187" i="19"/>
  <c r="G5075" i="19"/>
  <c r="F2529" i="19"/>
  <c r="G5249" i="19"/>
  <c r="F4641" i="19"/>
  <c r="F772" i="19"/>
  <c r="G188" i="19"/>
  <c r="G2328" i="19"/>
  <c r="G4031" i="19"/>
  <c r="H3943" i="19" a="1"/>
  <c r="F3945" i="19"/>
  <c r="H5248" i="19" a="1"/>
  <c r="F4119" i="19"/>
  <c r="H635" i="19" l="1"/>
  <c r="H3769" i="19"/>
  <c r="H4030" i="19"/>
  <c r="H5336" i="19"/>
  <c r="H3856" i="19"/>
  <c r="H4378" i="19"/>
  <c r="H507" i="19"/>
  <c r="H5161" i="19"/>
  <c r="H4639" i="19"/>
  <c r="H3682" i="19"/>
  <c r="H2597" i="19"/>
  <c r="H3508" i="19"/>
  <c r="H123" i="19"/>
  <c r="H4117" i="19"/>
  <c r="H379" i="19"/>
  <c r="H2688" i="19"/>
  <c r="H3421" i="19"/>
  <c r="H4813" i="19"/>
  <c r="H3595" i="19"/>
  <c r="H4465" i="19"/>
  <c r="H5248" i="19"/>
  <c r="H836" i="19"/>
  <c r="H772" i="19"/>
  <c r="H4291" i="19"/>
  <c r="H3943" i="19"/>
  <c r="H707" i="19"/>
  <c r="H4552" i="19"/>
  <c r="H4900" i="19"/>
  <c r="H58" i="19"/>
  <c r="H315" i="19"/>
  <c r="H636" i="19"/>
  <c r="H4204" i="19"/>
  <c r="H5074" i="19"/>
  <c r="H251" i="19"/>
  <c r="H2507" i="19"/>
  <c r="H571" i="19"/>
  <c r="H4726" i="19"/>
  <c r="H4987" i="19"/>
  <c r="H187" i="19"/>
  <c r="H443" i="19"/>
  <c r="B445" i="19"/>
  <c r="B4382" i="19"/>
  <c r="B4295" i="19"/>
  <c r="C890" i="19"/>
  <c r="B381" i="19"/>
  <c r="C5338" i="19"/>
  <c r="C2060" i="19"/>
  <c r="B4817" i="19"/>
  <c r="C5077" i="19"/>
  <c r="C4033" i="19"/>
  <c r="B4469" i="19"/>
  <c r="C1340" i="19"/>
  <c r="C1520" i="19"/>
  <c r="C1790" i="19"/>
  <c r="B2531" i="19"/>
  <c r="C2690" i="19"/>
  <c r="C3946" i="19"/>
  <c r="C710" i="19"/>
  <c r="C800" i="19"/>
  <c r="C980" i="19"/>
  <c r="B2712" i="19"/>
  <c r="C2420" i="19"/>
  <c r="C5251" i="19"/>
  <c r="B509" i="19"/>
  <c r="B3686" i="19"/>
  <c r="C1700" i="19"/>
  <c r="C4294" i="19"/>
  <c r="B774" i="19"/>
  <c r="B710" i="19"/>
  <c r="B317" i="19"/>
  <c r="C4990" i="19"/>
  <c r="B3773" i="19"/>
  <c r="C5164" i="19"/>
  <c r="B5165" i="19"/>
  <c r="C1070" i="19"/>
  <c r="C3511" i="19"/>
  <c r="C3424" i="19"/>
  <c r="C382" i="19"/>
  <c r="C2600" i="19"/>
  <c r="C510" i="19"/>
  <c r="C4555" i="19"/>
  <c r="B4643" i="19"/>
  <c r="B4904" i="19"/>
  <c r="B3860" i="19"/>
  <c r="C1880" i="19"/>
  <c r="C3598" i="19"/>
  <c r="C4120" i="19"/>
  <c r="B4556" i="19"/>
  <c r="C3772" i="19"/>
  <c r="C4729" i="19"/>
  <c r="B838" i="19"/>
  <c r="C1970" i="19"/>
  <c r="C2150" i="19"/>
  <c r="C4642" i="19"/>
  <c r="C446" i="19"/>
  <c r="C1160" i="19"/>
  <c r="B5252" i="19"/>
  <c r="B4730" i="19"/>
  <c r="B189" i="19"/>
  <c r="B125" i="19"/>
  <c r="C4381" i="19"/>
  <c r="C574" i="19"/>
  <c r="C1250" i="19"/>
  <c r="B573" i="19"/>
  <c r="B4991" i="19"/>
  <c r="C2330" i="19"/>
  <c r="C190" i="19"/>
  <c r="C126" i="19"/>
  <c r="B5339" i="19"/>
  <c r="C2240" i="19"/>
  <c r="B253" i="19"/>
  <c r="B4121" i="19"/>
  <c r="C61" i="19"/>
  <c r="B3425" i="19"/>
  <c r="B3512" i="19"/>
  <c r="B2622" i="19"/>
  <c r="C254" i="19"/>
  <c r="B3947" i="19"/>
  <c r="C4816" i="19"/>
  <c r="C4207" i="19"/>
  <c r="C1430" i="19"/>
  <c r="B4034" i="19"/>
  <c r="B60" i="19"/>
  <c r="B637" i="19"/>
  <c r="C3859" i="19"/>
  <c r="C2510" i="19"/>
  <c r="C638" i="19"/>
  <c r="B3599" i="19"/>
  <c r="B4208" i="19"/>
  <c r="C318" i="19"/>
  <c r="B5078" i="19"/>
  <c r="C4903" i="19"/>
  <c r="C1610" i="19"/>
  <c r="C3685" i="19"/>
  <c r="C4468" i="19"/>
  <c r="H316" i="19" a="1"/>
  <c r="G4554" i="19"/>
  <c r="F380" i="19"/>
  <c r="H3770" i="19" a="1"/>
  <c r="G4032" i="19"/>
  <c r="H2689" i="19" a="1"/>
  <c r="G1699" i="19"/>
  <c r="F4033" i="19"/>
  <c r="F5339" i="19"/>
  <c r="H4466" i="19" a="1"/>
  <c r="G4119" i="19"/>
  <c r="F709" i="19"/>
  <c r="H4553" i="19" a="1"/>
  <c r="F2621" i="19"/>
  <c r="G1339" i="19"/>
  <c r="H572" i="19" a="1"/>
  <c r="G3771" i="19"/>
  <c r="H4205" i="19" a="1"/>
  <c r="F837" i="19"/>
  <c r="F316" i="19"/>
  <c r="H4379" i="19" a="1"/>
  <c r="F3511" i="19"/>
  <c r="G889" i="19"/>
  <c r="F3598" i="19"/>
  <c r="H5162" i="19" a="1"/>
  <c r="G4989" i="19"/>
  <c r="H3422" i="19" a="1"/>
  <c r="H837" i="19" a="1"/>
  <c r="F637" i="19"/>
  <c r="F3424" i="19"/>
  <c r="G317" i="19"/>
  <c r="H2508" i="19" a="1"/>
  <c r="G3858" i="19"/>
  <c r="G5338" i="19"/>
  <c r="G4728" i="19"/>
  <c r="H3944" i="19" a="1"/>
  <c r="G979" i="19"/>
  <c r="F4207" i="19"/>
  <c r="G1069" i="19"/>
  <c r="H708" i="19" a="1"/>
  <c r="H4988" i="19" a="1"/>
  <c r="H5075" i="19" a="1"/>
  <c r="F444" i="19"/>
  <c r="F4120" i="19"/>
  <c r="G1249" i="19"/>
  <c r="F2711" i="19"/>
  <c r="F4642" i="19"/>
  <c r="G4641" i="19"/>
  <c r="F252" i="19"/>
  <c r="F59" i="19"/>
  <c r="F4468" i="19"/>
  <c r="G5163" i="19"/>
  <c r="G1969" i="19"/>
  <c r="H3596" i="19" a="1"/>
  <c r="G1519" i="19"/>
  <c r="F4555" i="19"/>
  <c r="G509" i="19"/>
  <c r="H4901" i="19" a="1"/>
  <c r="G2419" i="19"/>
  <c r="G189" i="19"/>
  <c r="H5337" i="19" a="1"/>
  <c r="G1879" i="19"/>
  <c r="G1429" i="19"/>
  <c r="H3509" i="19" a="1"/>
  <c r="F5077" i="19"/>
  <c r="H380" i="19" a="1"/>
  <c r="G709" i="19"/>
  <c r="H508" i="19" a="1"/>
  <c r="F4903" i="19"/>
  <c r="H4640" i="19" a="1"/>
  <c r="G4467" i="19"/>
  <c r="G2690" i="19"/>
  <c r="F188" i="19"/>
  <c r="F2530" i="19"/>
  <c r="H252" i="19" a="1"/>
  <c r="F5164" i="19"/>
  <c r="G4206" i="19"/>
  <c r="G2599" i="19"/>
  <c r="G4902" i="19"/>
  <c r="G60" i="19"/>
  <c r="G2239" i="19"/>
  <c r="H444" i="19" a="1"/>
  <c r="F4816" i="19"/>
  <c r="G2329" i="19"/>
  <c r="G573" i="19"/>
  <c r="F4294" i="19"/>
  <c r="H773" i="19" a="1"/>
  <c r="F3685" i="19"/>
  <c r="H3857" i="19" a="1"/>
  <c r="G3423" i="19"/>
  <c r="H2598" i="19" a="1"/>
  <c r="H4031" i="19" a="1"/>
  <c r="G1789" i="19"/>
  <c r="G638" i="19"/>
  <c r="G5076" i="19"/>
  <c r="F508" i="19"/>
  <c r="G2059" i="19"/>
  <c r="G253" i="19"/>
  <c r="F572" i="19"/>
  <c r="H124" i="19" a="1"/>
  <c r="F5251" i="19"/>
  <c r="F3946" i="19"/>
  <c r="H3683" i="19" a="1"/>
  <c r="F773" i="19"/>
  <c r="G1609" i="19"/>
  <c r="F4990" i="19"/>
  <c r="G5250" i="19"/>
  <c r="G381" i="19"/>
  <c r="G445" i="19"/>
  <c r="H4727" i="19" a="1"/>
  <c r="F3772" i="19"/>
  <c r="F4381" i="19"/>
  <c r="H59" i="19" a="1"/>
  <c r="G3684" i="19"/>
  <c r="H4118" i="19" a="1"/>
  <c r="G3510" i="19"/>
  <c r="F3859" i="19"/>
  <c r="H4292" i="19" a="1"/>
  <c r="G3597" i="19"/>
  <c r="H188" i="19" a="1"/>
  <c r="H5249" i="19" a="1"/>
  <c r="G2509" i="19"/>
  <c r="G4380" i="19"/>
  <c r="G3945" i="19"/>
  <c r="G125" i="19"/>
  <c r="F124" i="19"/>
  <c r="H4814" i="19" a="1"/>
  <c r="G4293" i="19"/>
  <c r="F4729" i="19"/>
  <c r="G1159" i="19"/>
  <c r="H637" i="19" a="1"/>
  <c r="G2149" i="19"/>
  <c r="G4815" i="19"/>
  <c r="G799" i="19"/>
  <c r="H124" i="19" l="1"/>
  <c r="H4553" i="19"/>
  <c r="H252" i="19"/>
  <c r="H4118" i="19"/>
  <c r="H4901" i="19"/>
  <c r="H59" i="19"/>
  <c r="H4031" i="19"/>
  <c r="H3596" i="19"/>
  <c r="H5075" i="19"/>
  <c r="H2598" i="19"/>
  <c r="H4640" i="19"/>
  <c r="H4988" i="19"/>
  <c r="H708" i="19"/>
  <c r="H3509" i="19"/>
  <c r="H637" i="19"/>
  <c r="H4466" i="19"/>
  <c r="H4814" i="19"/>
  <c r="H4727" i="19"/>
  <c r="H3857" i="19"/>
  <c r="H773" i="19"/>
  <c r="H508" i="19"/>
  <c r="H3944" i="19"/>
  <c r="H572" i="19"/>
  <c r="H5337" i="19"/>
  <c r="H2689" i="19"/>
  <c r="H837" i="19"/>
  <c r="H3422" i="19"/>
  <c r="H4379" i="19"/>
  <c r="H3770" i="19"/>
  <c r="H5249" i="19"/>
  <c r="H188" i="19"/>
  <c r="H3683" i="19"/>
  <c r="H444" i="19"/>
  <c r="H380" i="19"/>
  <c r="H2508" i="19"/>
  <c r="H5162" i="19"/>
  <c r="H4205" i="19"/>
  <c r="H316" i="19"/>
  <c r="H4292" i="19"/>
  <c r="C4556" i="19"/>
  <c r="C4208" i="19"/>
  <c r="B3600" i="19"/>
  <c r="B318" i="19"/>
  <c r="B4818" i="19"/>
  <c r="C4730" i="19"/>
  <c r="C3686" i="19"/>
  <c r="B5253" i="19"/>
  <c r="B382" i="19"/>
  <c r="C1611" i="19"/>
  <c r="C3773" i="19"/>
  <c r="C383" i="19"/>
  <c r="C2601" i="19"/>
  <c r="B4122" i="19"/>
  <c r="B4035" i="19"/>
  <c r="C2421" i="19"/>
  <c r="C639" i="19"/>
  <c r="C4817" i="19"/>
  <c r="B4731" i="19"/>
  <c r="C447" i="19"/>
  <c r="B775" i="19"/>
  <c r="B711" i="19"/>
  <c r="B3774" i="19"/>
  <c r="B2713" i="19"/>
  <c r="B4905" i="19"/>
  <c r="B3513" i="19"/>
  <c r="B3426" i="19"/>
  <c r="C2331" i="19"/>
  <c r="B5079" i="19"/>
  <c r="B5340" i="19"/>
  <c r="C2241" i="19"/>
  <c r="C3512" i="19"/>
  <c r="C3425" i="19"/>
  <c r="C5252" i="19"/>
  <c r="B839" i="19"/>
  <c r="C1431" i="19"/>
  <c r="C981" i="19"/>
  <c r="C4643" i="19"/>
  <c r="B574" i="19"/>
  <c r="C1071" i="19"/>
  <c r="C2151" i="19"/>
  <c r="B4383" i="19"/>
  <c r="C1701" i="19"/>
  <c r="C1521" i="19"/>
  <c r="C4469" i="19"/>
  <c r="B2623" i="19"/>
  <c r="C62" i="19"/>
  <c r="C1251" i="19"/>
  <c r="C4382" i="19"/>
  <c r="B4296" i="19"/>
  <c r="C3947" i="19"/>
  <c r="C319" i="19"/>
  <c r="C3860" i="19"/>
  <c r="C1971" i="19"/>
  <c r="C3599" i="19"/>
  <c r="B3861" i="19"/>
  <c r="C2061" i="19"/>
  <c r="B4644" i="19"/>
  <c r="C891" i="19"/>
  <c r="B2532" i="19"/>
  <c r="B4557" i="19"/>
  <c r="C4991" i="19"/>
  <c r="B3687" i="19"/>
  <c r="C4295" i="19"/>
  <c r="B638" i="19"/>
  <c r="B190" i="19"/>
  <c r="B126" i="19"/>
  <c r="B3948" i="19"/>
  <c r="C575" i="19"/>
  <c r="C5339" i="19"/>
  <c r="C711" i="19"/>
  <c r="C801" i="19"/>
  <c r="B4209" i="19"/>
  <c r="C191" i="19"/>
  <c r="C127" i="19"/>
  <c r="B254" i="19"/>
  <c r="C511" i="19"/>
  <c r="B4992" i="19"/>
  <c r="C1161" i="19"/>
  <c r="C5078" i="19"/>
  <c r="C1881" i="19"/>
  <c r="C4121" i="19"/>
  <c r="B4470" i="19"/>
  <c r="B5166" i="19"/>
  <c r="B61" i="19"/>
  <c r="C4904" i="19"/>
  <c r="C1341" i="19"/>
  <c r="C1791" i="19"/>
  <c r="C2511" i="19"/>
  <c r="C255" i="19"/>
  <c r="C2691" i="19"/>
  <c r="C4034" i="19"/>
  <c r="C5165" i="19"/>
  <c r="B446" i="19"/>
  <c r="B510" i="19"/>
  <c r="H4989" i="19" a="1"/>
  <c r="H3771" i="19" a="1"/>
  <c r="F125" i="19"/>
  <c r="F4034" i="19"/>
  <c r="G3859" i="19"/>
  <c r="F3686" i="19"/>
  <c r="F3512" i="19"/>
  <c r="G4207" i="19"/>
  <c r="G3598" i="19"/>
  <c r="F60" i="19"/>
  <c r="H4902" i="19" a="1"/>
  <c r="G890" i="19"/>
  <c r="G4816" i="19"/>
  <c r="H4554" i="19" a="1"/>
  <c r="F4295" i="19"/>
  <c r="H4380" i="19" a="1"/>
  <c r="G2691" i="19"/>
  <c r="F4730" i="19"/>
  <c r="F2622" i="19"/>
  <c r="G3511" i="19"/>
  <c r="F509" i="19"/>
  <c r="F838" i="19"/>
  <c r="F573" i="19"/>
  <c r="G1880" i="19"/>
  <c r="F638" i="19"/>
  <c r="F4904" i="19"/>
  <c r="H3597" i="19" a="1"/>
  <c r="H2599" i="19" a="1"/>
  <c r="G2600" i="19"/>
  <c r="G4729" i="19"/>
  <c r="G800" i="19"/>
  <c r="G3424" i="19"/>
  <c r="G3685" i="19"/>
  <c r="F4121" i="19"/>
  <c r="F4643" i="19"/>
  <c r="G1070" i="19"/>
  <c r="H2509" i="19" a="1"/>
  <c r="G2060" i="19"/>
  <c r="F445" i="19"/>
  <c r="G4468" i="19"/>
  <c r="G1250" i="19"/>
  <c r="G1340" i="19"/>
  <c r="H4815" i="19" a="1"/>
  <c r="G254" i="19"/>
  <c r="G5164" i="19"/>
  <c r="G574" i="19"/>
  <c r="H5163" i="19" a="1"/>
  <c r="H125" i="19" a="1"/>
  <c r="F3425" i="19"/>
  <c r="F3860" i="19"/>
  <c r="F3773" i="19"/>
  <c r="F3947" i="19"/>
  <c r="G4381" i="19"/>
  <c r="G980" i="19"/>
  <c r="H3684" i="19" a="1"/>
  <c r="F253" i="19"/>
  <c r="G4294" i="19"/>
  <c r="H5076" i="19" a="1"/>
  <c r="G2510" i="19"/>
  <c r="G4903" i="19"/>
  <c r="F317" i="19"/>
  <c r="G1700" i="19"/>
  <c r="G2330" i="19"/>
  <c r="H4293" i="19" a="1"/>
  <c r="H3858" i="19" a="1"/>
  <c r="F774" i="19"/>
  <c r="H3945" i="19" a="1"/>
  <c r="H5250" i="19" a="1"/>
  <c r="G2150" i="19"/>
  <c r="G4990" i="19"/>
  <c r="G446" i="19"/>
  <c r="F2712" i="19"/>
  <c r="G510" i="19"/>
  <c r="G1160" i="19"/>
  <c r="H3423" i="19" a="1"/>
  <c r="F5165" i="19"/>
  <c r="G3772" i="19"/>
  <c r="H4467" i="19" a="1"/>
  <c r="G639" i="19"/>
  <c r="G5251" i="19"/>
  <c r="F5252" i="19"/>
  <c r="H638" i="19" a="1"/>
  <c r="H709" i="19" a="1"/>
  <c r="H189" i="19" a="1"/>
  <c r="G1970" i="19"/>
  <c r="G4033" i="19"/>
  <c r="H4119" i="19" a="1"/>
  <c r="F381" i="19"/>
  <c r="F4208" i="19"/>
  <c r="H573" i="19" a="1"/>
  <c r="H4728" i="19" a="1"/>
  <c r="H774" i="19" a="1"/>
  <c r="H509" i="19" a="1"/>
  <c r="F5078" i="19"/>
  <c r="G2240" i="19"/>
  <c r="H838" i="19" a="1"/>
  <c r="F2531" i="19"/>
  <c r="H4032" i="19" a="1"/>
  <c r="G318" i="19"/>
  <c r="F4469" i="19"/>
  <c r="H60" i="19" a="1"/>
  <c r="F710" i="19"/>
  <c r="G126" i="19"/>
  <c r="G4555" i="19"/>
  <c r="F3599" i="19"/>
  <c r="H5338" i="19" a="1"/>
  <c r="G2420" i="19"/>
  <c r="F4817" i="19"/>
  <c r="H317" i="19" a="1"/>
  <c r="F4991" i="19"/>
  <c r="H2690" i="19" a="1"/>
  <c r="F4382" i="19"/>
  <c r="G4120" i="19"/>
  <c r="H4641" i="19" a="1"/>
  <c r="G1610" i="19"/>
  <c r="H381" i="19" a="1"/>
  <c r="G3946" i="19"/>
  <c r="G1430" i="19"/>
  <c r="F189" i="19"/>
  <c r="G5077" i="19"/>
  <c r="G1790" i="19"/>
  <c r="G382" i="19"/>
  <c r="G5339" i="19"/>
  <c r="H4206" i="19" a="1"/>
  <c r="F5340" i="19"/>
  <c r="G190" i="19"/>
  <c r="F4556" i="19"/>
  <c r="H445" i="19" a="1"/>
  <c r="H253" i="19" a="1"/>
  <c r="G4642" i="19"/>
  <c r="G1520" i="19"/>
  <c r="G61" i="19"/>
  <c r="H3510" i="19" a="1"/>
  <c r="G710" i="19"/>
  <c r="H638" i="19" l="1"/>
  <c r="H4380" i="19"/>
  <c r="H4554" i="19"/>
  <c r="H3858" i="19"/>
  <c r="H4206" i="19"/>
  <c r="H4815" i="19"/>
  <c r="H60" i="19"/>
  <c r="H4467" i="19"/>
  <c r="H5076" i="19"/>
  <c r="H2509" i="19"/>
  <c r="H4902" i="19"/>
  <c r="H3510" i="19"/>
  <c r="H4032" i="19"/>
  <c r="H3423" i="19"/>
  <c r="H3684" i="19"/>
  <c r="H4119" i="19"/>
  <c r="H838" i="19"/>
  <c r="H4293" i="19"/>
  <c r="H317" i="19"/>
  <c r="H381" i="19"/>
  <c r="H189" i="19"/>
  <c r="H509" i="19"/>
  <c r="H774" i="19"/>
  <c r="H4641" i="19"/>
  <c r="H5338" i="19"/>
  <c r="H4728" i="19"/>
  <c r="H5250" i="19"/>
  <c r="H125" i="19"/>
  <c r="H709" i="19"/>
  <c r="H573" i="19"/>
  <c r="H3945" i="19"/>
  <c r="H5163" i="19"/>
  <c r="H2599" i="19"/>
  <c r="H3771" i="19"/>
  <c r="H253" i="19"/>
  <c r="H3597" i="19"/>
  <c r="H4989" i="19"/>
  <c r="H445" i="19"/>
  <c r="H2690" i="19"/>
  <c r="C802" i="19"/>
  <c r="C712" i="19"/>
  <c r="B3514" i="19"/>
  <c r="B3427" i="19"/>
  <c r="B2624" i="19"/>
  <c r="B3601" i="19"/>
  <c r="B840" i="19"/>
  <c r="C4992" i="19"/>
  <c r="B5080" i="19"/>
  <c r="B255" i="19"/>
  <c r="B4732" i="19"/>
  <c r="C2062" i="19"/>
  <c r="B4384" i="19"/>
  <c r="C4731" i="19"/>
  <c r="B447" i="19"/>
  <c r="C4644" i="19"/>
  <c r="B511" i="19"/>
  <c r="C320" i="19"/>
  <c r="C4209" i="19"/>
  <c r="C192" i="19"/>
  <c r="C128" i="19"/>
  <c r="C2152" i="19"/>
  <c r="C4557" i="19"/>
  <c r="C5340" i="19"/>
  <c r="B4993" i="19"/>
  <c r="C5253" i="19"/>
  <c r="C256" i="19"/>
  <c r="C3948" i="19"/>
  <c r="C4470" i="19"/>
  <c r="C1072" i="19"/>
  <c r="B5167" i="19"/>
  <c r="C512" i="19"/>
  <c r="C2512" i="19"/>
  <c r="C448" i="19"/>
  <c r="B383" i="19"/>
  <c r="C3600" i="19"/>
  <c r="B4645" i="19"/>
  <c r="C2242" i="19"/>
  <c r="C3426" i="19"/>
  <c r="C3513" i="19"/>
  <c r="B2714" i="19"/>
  <c r="B5341" i="19"/>
  <c r="C2602" i="19"/>
  <c r="B62" i="19"/>
  <c r="C1972" i="19"/>
  <c r="C640" i="19"/>
  <c r="B3949" i="19"/>
  <c r="C5166" i="19"/>
  <c r="B4297" i="19"/>
  <c r="B4036" i="19"/>
  <c r="C4383" i="19"/>
  <c r="B2533" i="19"/>
  <c r="C384" i="19"/>
  <c r="C1342" i="19"/>
  <c r="C1612" i="19"/>
  <c r="C1162" i="19"/>
  <c r="C1522" i="19"/>
  <c r="C2422" i="19"/>
  <c r="B4819" i="19"/>
  <c r="B4123" i="19"/>
  <c r="C3861" i="19"/>
  <c r="C3774" i="19"/>
  <c r="B3688" i="19"/>
  <c r="C4122" i="19"/>
  <c r="C1882" i="19"/>
  <c r="B5254" i="19"/>
  <c r="C576" i="19"/>
  <c r="C892" i="19"/>
  <c r="B3775" i="19"/>
  <c r="C3687" i="19"/>
  <c r="B3862" i="19"/>
  <c r="C4818" i="19"/>
  <c r="C4296" i="19"/>
  <c r="C982" i="19"/>
  <c r="C4035" i="19"/>
  <c r="C1792" i="19"/>
  <c r="B639" i="19"/>
  <c r="C2332" i="19"/>
  <c r="B776" i="19"/>
  <c r="B712" i="19"/>
  <c r="B4210" i="19"/>
  <c r="C1702" i="19"/>
  <c r="C63" i="19"/>
  <c r="C4905" i="19"/>
  <c r="B575" i="19"/>
  <c r="C1432" i="19"/>
  <c r="B4558" i="19"/>
  <c r="C1252" i="19"/>
  <c r="B319" i="19"/>
  <c r="B191" i="19"/>
  <c r="B127" i="19"/>
  <c r="C5079" i="19"/>
  <c r="B4471" i="19"/>
  <c r="C2692" i="19"/>
  <c r="B4906" i="19"/>
  <c r="G255" i="19"/>
  <c r="H4729" i="19" a="1"/>
  <c r="G1521" i="19"/>
  <c r="H3946" i="19" a="1"/>
  <c r="G4730" i="19"/>
  <c r="H775" i="19" a="1"/>
  <c r="G1071" i="19"/>
  <c r="F3426" i="19"/>
  <c r="G1791" i="19"/>
  <c r="G1161" i="19"/>
  <c r="G4556" i="19"/>
  <c r="H4555" i="19" a="1"/>
  <c r="G575" i="19"/>
  <c r="F3513" i="19"/>
  <c r="G3599" i="19"/>
  <c r="H2600" i="19" a="1"/>
  <c r="G1341" i="19"/>
  <c r="G127" i="19"/>
  <c r="F510" i="19"/>
  <c r="H5164" i="19" a="1"/>
  <c r="F4992" i="19"/>
  <c r="F190" i="19"/>
  <c r="F3600" i="19"/>
  <c r="H190" i="19" a="1"/>
  <c r="H61" i="19" a="1"/>
  <c r="F3861" i="19"/>
  <c r="F5166" i="19"/>
  <c r="G981" i="19"/>
  <c r="H4642" i="19" a="1"/>
  <c r="F4731" i="19"/>
  <c r="H4990" i="19" a="1"/>
  <c r="G1701" i="19"/>
  <c r="F4644" i="19"/>
  <c r="F4035" i="19"/>
  <c r="F254" i="19"/>
  <c r="F4905" i="19"/>
  <c r="F3948" i="19"/>
  <c r="G891" i="19"/>
  <c r="H126" i="19" a="1"/>
  <c r="G3773" i="19"/>
  <c r="G4208" i="19"/>
  <c r="H3685" i="19" a="1"/>
  <c r="G511" i="19"/>
  <c r="F775" i="19"/>
  <c r="G3947" i="19"/>
  <c r="H4120" i="19" a="1"/>
  <c r="F711" i="19"/>
  <c r="G4121" i="19"/>
  <c r="G4034" i="19"/>
  <c r="G3860" i="19"/>
  <c r="H710" i="19" a="1"/>
  <c r="H4903" i="19" a="1"/>
  <c r="G1881" i="19"/>
  <c r="H382" i="19" a="1"/>
  <c r="G1251" i="19"/>
  <c r="F4296" i="19"/>
  <c r="H839" i="19" a="1"/>
  <c r="G2061" i="19"/>
  <c r="F4818" i="19"/>
  <c r="F126" i="19"/>
  <c r="H639" i="19" a="1"/>
  <c r="H4033" i="19" a="1"/>
  <c r="G447" i="19"/>
  <c r="G4991" i="19"/>
  <c r="G4904" i="19"/>
  <c r="H3424" i="19" a="1"/>
  <c r="F839" i="19"/>
  <c r="G2601" i="19"/>
  <c r="H3772" i="19" a="1"/>
  <c r="H5251" i="19" a="1"/>
  <c r="G2421" i="19"/>
  <c r="H4816" i="19" a="1"/>
  <c r="F639" i="19"/>
  <c r="G1611" i="19"/>
  <c r="G4643" i="19"/>
  <c r="H3511" i="19" a="1"/>
  <c r="H574" i="19" a="1"/>
  <c r="G62" i="19"/>
  <c r="G5340" i="19"/>
  <c r="G801" i="19"/>
  <c r="F2713" i="19"/>
  <c r="H3859" i="19" a="1"/>
  <c r="H3598" i="19" a="1"/>
  <c r="F4209" i="19"/>
  <c r="F446" i="19"/>
  <c r="G3686" i="19"/>
  <c r="G383" i="19"/>
  <c r="G5165" i="19"/>
  <c r="F382" i="19"/>
  <c r="H2691" i="19" a="1"/>
  <c r="G319" i="19"/>
  <c r="G1431" i="19"/>
  <c r="F5253" i="19"/>
  <c r="G4469" i="19"/>
  <c r="F574" i="19"/>
  <c r="F4122" i="19"/>
  <c r="G1971" i="19"/>
  <c r="G2241" i="19"/>
  <c r="F4470" i="19"/>
  <c r="G191" i="19"/>
  <c r="G4382" i="19"/>
  <c r="G2151" i="19"/>
  <c r="F318" i="19"/>
  <c r="F61" i="19"/>
  <c r="G5252" i="19"/>
  <c r="G640" i="19"/>
  <c r="F4383" i="19"/>
  <c r="H4468" i="19" a="1"/>
  <c r="H2510" i="19" a="1"/>
  <c r="H5339" i="19" a="1"/>
  <c r="G2511" i="19"/>
  <c r="H5077" i="19" a="1"/>
  <c r="F5079" i="19"/>
  <c r="H4294" i="19" a="1"/>
  <c r="G5078" i="19"/>
  <c r="H254" i="19" a="1"/>
  <c r="G4817" i="19"/>
  <c r="G3512" i="19"/>
  <c r="F2623" i="19"/>
  <c r="F3687" i="19"/>
  <c r="F4557" i="19"/>
  <c r="G2692" i="19"/>
  <c r="G2331" i="19"/>
  <c r="H318" i="19" a="1"/>
  <c r="F3774" i="19"/>
  <c r="G711" i="19"/>
  <c r="H510" i="19" a="1"/>
  <c r="G4295" i="19"/>
  <c r="H4381" i="19" a="1"/>
  <c r="G3425" i="19"/>
  <c r="H4207" i="19" a="1"/>
  <c r="F2532" i="19"/>
  <c r="H446" i="19" a="1"/>
  <c r="F5341" i="19"/>
  <c r="H639" i="19" l="1"/>
  <c r="H2600" i="19"/>
  <c r="H3685" i="19"/>
  <c r="H318" i="19"/>
  <c r="H4816" i="19"/>
  <c r="H839" i="19"/>
  <c r="H4468" i="19"/>
  <c r="H382" i="19"/>
  <c r="H5164" i="19"/>
  <c r="H4555" i="19"/>
  <c r="H61" i="19"/>
  <c r="H3424" i="19"/>
  <c r="H3598" i="19"/>
  <c r="H4903" i="19"/>
  <c r="H3859" i="19"/>
  <c r="H710" i="19"/>
  <c r="H446" i="19"/>
  <c r="H254" i="19"/>
  <c r="H5251" i="19"/>
  <c r="H775" i="19"/>
  <c r="H4207" i="19"/>
  <c r="H4294" i="19"/>
  <c r="H126" i="19"/>
  <c r="H2691" i="19"/>
  <c r="H574" i="19"/>
  <c r="H4120" i="19"/>
  <c r="H4990" i="19"/>
  <c r="H3946" i="19"/>
  <c r="H4381" i="19"/>
  <c r="H5077" i="19"/>
  <c r="H3772" i="19"/>
  <c r="H4033" i="19"/>
  <c r="H3511" i="19"/>
  <c r="H4642" i="19"/>
  <c r="H4729" i="19"/>
  <c r="H510" i="19"/>
  <c r="H5339" i="19"/>
  <c r="H190" i="19"/>
  <c r="H2510" i="19"/>
  <c r="C64" i="19"/>
  <c r="C4123" i="19"/>
  <c r="B3776" i="19"/>
  <c r="C513" i="19"/>
  <c r="C4819" i="19"/>
  <c r="B3689" i="19"/>
  <c r="C1523" i="19"/>
  <c r="C1793" i="19"/>
  <c r="C3862" i="19"/>
  <c r="C1433" i="19"/>
  <c r="B4124" i="19"/>
  <c r="C2333" i="19"/>
  <c r="C1163" i="19"/>
  <c r="C5341" i="19"/>
  <c r="C2243" i="19"/>
  <c r="B576" i="19"/>
  <c r="C893" i="19"/>
  <c r="B384" i="19"/>
  <c r="B640" i="19"/>
  <c r="C1073" i="19"/>
  <c r="C3775" i="19"/>
  <c r="B5342" i="19"/>
  <c r="C2513" i="19"/>
  <c r="B5081" i="19"/>
  <c r="C193" i="19"/>
  <c r="C129" i="19"/>
  <c r="B4472" i="19"/>
  <c r="B5168" i="19"/>
  <c r="B2625" i="19"/>
  <c r="B4559" i="19"/>
  <c r="C4384" i="19"/>
  <c r="C449" i="19"/>
  <c r="B2715" i="19"/>
  <c r="B4733" i="19"/>
  <c r="C2603" i="19"/>
  <c r="C4558" i="19"/>
  <c r="C257" i="19"/>
  <c r="C5080" i="19"/>
  <c r="B777" i="19"/>
  <c r="B713" i="19"/>
  <c r="C1973" i="19"/>
  <c r="C3949" i="19"/>
  <c r="C1613" i="19"/>
  <c r="C2063" i="19"/>
  <c r="B4298" i="19"/>
  <c r="B3863" i="19"/>
  <c r="B4385" i="19"/>
  <c r="C577" i="19"/>
  <c r="C4732" i="19"/>
  <c r="C2153" i="19"/>
  <c r="C1343" i="19"/>
  <c r="C4993" i="19"/>
  <c r="B841" i="19"/>
  <c r="C1883" i="19"/>
  <c r="C4906" i="19"/>
  <c r="C3601" i="19"/>
  <c r="C3688" i="19"/>
  <c r="C4036" i="19"/>
  <c r="B512" i="19"/>
  <c r="B3515" i="19"/>
  <c r="B3428" i="19"/>
  <c r="C5167" i="19"/>
  <c r="B4646" i="19"/>
  <c r="C983" i="19"/>
  <c r="C4210" i="19"/>
  <c r="B4211" i="19"/>
  <c r="C1253" i="19"/>
  <c r="B2534" i="19"/>
  <c r="C5254" i="19"/>
  <c r="B63" i="19"/>
  <c r="B448" i="19"/>
  <c r="C321" i="19"/>
  <c r="C4297" i="19"/>
  <c r="B4820" i="19"/>
  <c r="B3602" i="19"/>
  <c r="B192" i="19"/>
  <c r="B128" i="19"/>
  <c r="C2423" i="19"/>
  <c r="B3950" i="19"/>
  <c r="C641" i="19"/>
  <c r="B4037" i="19"/>
  <c r="C3514" i="19"/>
  <c r="C3427" i="19"/>
  <c r="B5255" i="19"/>
  <c r="C4645" i="19"/>
  <c r="C385" i="19"/>
  <c r="B320" i="19"/>
  <c r="C803" i="19"/>
  <c r="C713" i="19"/>
  <c r="B4994" i="19"/>
  <c r="B256" i="19"/>
  <c r="B4907" i="19"/>
  <c r="C1703" i="19"/>
  <c r="C4471" i="19"/>
  <c r="C2693" i="19"/>
  <c r="H62" i="19" a="1"/>
  <c r="F3601" i="19"/>
  <c r="G1792" i="19"/>
  <c r="H4730" i="19" a="1"/>
  <c r="G1522" i="19"/>
  <c r="H4991" i="19" a="1"/>
  <c r="G4905" i="19"/>
  <c r="G2422" i="19"/>
  <c r="H4817" i="19" a="1"/>
  <c r="H3599" i="19" a="1"/>
  <c r="G982" i="19"/>
  <c r="H4556" i="19" a="1"/>
  <c r="G4644" i="19"/>
  <c r="G4383" i="19"/>
  <c r="F2624" i="19"/>
  <c r="H447" i="19" a="1"/>
  <c r="G2693" i="19"/>
  <c r="G1072" i="19"/>
  <c r="G5341" i="19"/>
  <c r="H191" i="19" a="1"/>
  <c r="F447" i="19"/>
  <c r="H3425" i="19" a="1"/>
  <c r="G384" i="19"/>
  <c r="H3512" i="19" a="1"/>
  <c r="H4295" i="19" a="1"/>
  <c r="H4643" i="19" a="1"/>
  <c r="F5080" i="19"/>
  <c r="G3861" i="19"/>
  <c r="G3948" i="19"/>
  <c r="G3774" i="19"/>
  <c r="G2062" i="19"/>
  <c r="F319" i="19"/>
  <c r="H5252" i="19" a="1"/>
  <c r="F4123" i="19"/>
  <c r="F5342" i="19"/>
  <c r="F840" i="19"/>
  <c r="G4035" i="19"/>
  <c r="H840" i="19" a="1"/>
  <c r="F3688" i="19"/>
  <c r="G256" i="19"/>
  <c r="G892" i="19"/>
  <c r="F640" i="19"/>
  <c r="H319" i="19" a="1"/>
  <c r="G4470" i="19"/>
  <c r="H3947" i="19" a="1"/>
  <c r="F3427" i="19"/>
  <c r="H127" i="19" a="1"/>
  <c r="F3775" i="19"/>
  <c r="G802" i="19"/>
  <c r="H640" i="19" a="1"/>
  <c r="G1702" i="19"/>
  <c r="H5078" i="19" a="1"/>
  <c r="G3687" i="19"/>
  <c r="H2692" i="19" a="1"/>
  <c r="G1432" i="19"/>
  <c r="G448" i="19"/>
  <c r="G4209" i="19"/>
  <c r="G5079" i="19"/>
  <c r="H2511" i="19" a="1"/>
  <c r="F4384" i="19"/>
  <c r="G512" i="19"/>
  <c r="G1612" i="19"/>
  <c r="G641" i="19"/>
  <c r="F4732" i="19"/>
  <c r="H255" i="19" a="1"/>
  <c r="F776" i="19"/>
  <c r="F383" i="19"/>
  <c r="G1162" i="19"/>
  <c r="G1972" i="19"/>
  <c r="G3600" i="19"/>
  <c r="F191" i="19"/>
  <c r="F4471" i="19"/>
  <c r="G2332" i="19"/>
  <c r="G1342" i="19"/>
  <c r="F3862" i="19"/>
  <c r="F575" i="19"/>
  <c r="F4819" i="19"/>
  <c r="G576" i="19"/>
  <c r="F712" i="19"/>
  <c r="H4034" i="19" a="1"/>
  <c r="G1882" i="19"/>
  <c r="G4122" i="19"/>
  <c r="H776" i="19" a="1"/>
  <c r="H3686" i="19" a="1"/>
  <c r="G4557" i="19"/>
  <c r="G192" i="19"/>
  <c r="G320" i="19"/>
  <c r="G1252" i="19"/>
  <c r="H3773" i="19" a="1"/>
  <c r="H5165" i="19" a="1"/>
  <c r="F4210" i="19"/>
  <c r="F4906" i="19"/>
  <c r="H575" i="19" a="1"/>
  <c r="H4382" i="19" a="1"/>
  <c r="H511" i="19" a="1"/>
  <c r="H4208" i="19" a="1"/>
  <c r="F255" i="19"/>
  <c r="G2602" i="19"/>
  <c r="G4992" i="19"/>
  <c r="H2601" i="19" a="1"/>
  <c r="G5253" i="19"/>
  <c r="G3426" i="19"/>
  <c r="G4296" i="19"/>
  <c r="H4469" i="19" a="1"/>
  <c r="G712" i="19"/>
  <c r="F3514" i="19"/>
  <c r="H711" i="19" a="1"/>
  <c r="G3513" i="19"/>
  <c r="G2242" i="19"/>
  <c r="G5166" i="19"/>
  <c r="G63" i="19"/>
  <c r="F62" i="19"/>
  <c r="F4645" i="19"/>
  <c r="H383" i="19" a="1"/>
  <c r="H5340" i="19" a="1"/>
  <c r="F4297" i="19"/>
  <c r="F5254" i="19"/>
  <c r="G2512" i="19"/>
  <c r="F5167" i="19"/>
  <c r="F127" i="19"/>
  <c r="G4731" i="19"/>
  <c r="H4904" i="19" a="1"/>
  <c r="H4121" i="19" a="1"/>
  <c r="G2152" i="19"/>
  <c r="F511" i="19"/>
  <c r="F3949" i="19"/>
  <c r="G128" i="19"/>
  <c r="G4818" i="19"/>
  <c r="F4993" i="19"/>
  <c r="F2714" i="19"/>
  <c r="F4558" i="19"/>
  <c r="F2533" i="19"/>
  <c r="F4036" i="19"/>
  <c r="H3860" i="19" a="1"/>
  <c r="H640" i="19" l="1"/>
  <c r="H4295" i="19"/>
  <c r="H447" i="19"/>
  <c r="H776" i="19"/>
  <c r="H5078" i="19"/>
  <c r="H127" i="19"/>
  <c r="H5252" i="19"/>
  <c r="H4382" i="19"/>
  <c r="H3947" i="19"/>
  <c r="H3860" i="19"/>
  <c r="H3512" i="19"/>
  <c r="H4556" i="19"/>
  <c r="H711" i="19"/>
  <c r="H4034" i="19"/>
  <c r="H319" i="19"/>
  <c r="H4208" i="19"/>
  <c r="H575" i="19"/>
  <c r="H3599" i="19"/>
  <c r="H255" i="19"/>
  <c r="H4817" i="19"/>
  <c r="H5165" i="19"/>
  <c r="H4469" i="19"/>
  <c r="H4643" i="19"/>
  <c r="H3425" i="19"/>
  <c r="H4991" i="19"/>
  <c r="H3773" i="19"/>
  <c r="H3686" i="19"/>
  <c r="H840" i="19"/>
  <c r="H511" i="19"/>
  <c r="H191" i="19"/>
  <c r="H4730" i="19"/>
  <c r="H4121" i="19"/>
  <c r="H2692" i="19"/>
  <c r="H2601" i="19"/>
  <c r="H2511" i="19"/>
  <c r="H5340" i="19"/>
  <c r="H62" i="19"/>
  <c r="H4904" i="19"/>
  <c r="H383" i="19"/>
  <c r="C3515" i="19"/>
  <c r="C3428" i="19"/>
  <c r="C450" i="19"/>
  <c r="C3602" i="19"/>
  <c r="B64" i="19"/>
  <c r="C4124" i="19"/>
  <c r="C1974" i="19"/>
  <c r="C4907" i="19"/>
  <c r="C4559" i="19"/>
  <c r="B4125" i="19"/>
  <c r="B193" i="19"/>
  <c r="B129" i="19"/>
  <c r="B4908" i="19"/>
  <c r="B4299" i="19"/>
  <c r="C5255" i="19"/>
  <c r="C3776" i="19"/>
  <c r="C2244" i="19"/>
  <c r="C322" i="19"/>
  <c r="C3863" i="19"/>
  <c r="C984" i="19"/>
  <c r="C1254" i="19"/>
  <c r="C3950" i="19"/>
  <c r="B5082" i="19"/>
  <c r="C4733" i="19"/>
  <c r="B257" i="19"/>
  <c r="C2064" i="19"/>
  <c r="B2716" i="19"/>
  <c r="B2626" i="19"/>
  <c r="B5169" i="19"/>
  <c r="C1164" i="19"/>
  <c r="B641" i="19"/>
  <c r="C578" i="19"/>
  <c r="C714" i="19"/>
  <c r="C804" i="19"/>
  <c r="C4385" i="19"/>
  <c r="C5342" i="19"/>
  <c r="C4298" i="19"/>
  <c r="B3516" i="19"/>
  <c r="B3429" i="19"/>
  <c r="C4820" i="19"/>
  <c r="B4386" i="19"/>
  <c r="C514" i="19"/>
  <c r="C2424" i="19"/>
  <c r="C1884" i="19"/>
  <c r="C1794" i="19"/>
  <c r="C386" i="19"/>
  <c r="B2535" i="19"/>
  <c r="B3603" i="19"/>
  <c r="C5081" i="19"/>
  <c r="C642" i="19"/>
  <c r="C4646" i="19"/>
  <c r="B5256" i="19"/>
  <c r="C3689" i="19"/>
  <c r="B3864" i="19"/>
  <c r="C894" i="19"/>
  <c r="B5343" i="19"/>
  <c r="B4038" i="19"/>
  <c r="B3690" i="19"/>
  <c r="C1074" i="19"/>
  <c r="B577" i="19"/>
  <c r="C2154" i="19"/>
  <c r="B778" i="19"/>
  <c r="B714" i="19"/>
  <c r="B4560" i="19"/>
  <c r="C2604" i="19"/>
  <c r="C2334" i="19"/>
  <c r="B4212" i="19"/>
  <c r="C1614" i="19"/>
  <c r="B4995" i="19"/>
  <c r="B385" i="19"/>
  <c r="B513" i="19"/>
  <c r="B4734" i="19"/>
  <c r="C4994" i="19"/>
  <c r="C1434" i="19"/>
  <c r="B4473" i="19"/>
  <c r="B842" i="19"/>
  <c r="C2694" i="19"/>
  <c r="C4472" i="19"/>
  <c r="B449" i="19"/>
  <c r="B3777" i="19"/>
  <c r="B321" i="19"/>
  <c r="C1344" i="19"/>
  <c r="C1704" i="19"/>
  <c r="B4821" i="19"/>
  <c r="C194" i="19"/>
  <c r="C130" i="19"/>
  <c r="C1524" i="19"/>
  <c r="C4211" i="19"/>
  <c r="C2514" i="19"/>
  <c r="B3951" i="19"/>
  <c r="C4037" i="19"/>
  <c r="C5168" i="19"/>
  <c r="B4647" i="19"/>
  <c r="C258" i="19"/>
  <c r="C65" i="19"/>
  <c r="H712" i="19" a="1"/>
  <c r="G3427" i="19"/>
  <c r="F2534" i="19"/>
  <c r="H4035" i="19" a="1"/>
  <c r="H841" i="19" a="1"/>
  <c r="H4905" i="19" a="1"/>
  <c r="F4646" i="19"/>
  <c r="G3688" i="19"/>
  <c r="F4559" i="19"/>
  <c r="F4733" i="19"/>
  <c r="G2153" i="19"/>
  <c r="F256" i="19"/>
  <c r="F5081" i="19"/>
  <c r="G2603" i="19"/>
  <c r="G449" i="19"/>
  <c r="H5253" i="19" a="1"/>
  <c r="F384" i="19"/>
  <c r="F3428" i="19"/>
  <c r="G577" i="19"/>
  <c r="G642" i="19"/>
  <c r="G4036" i="19"/>
  <c r="F713" i="19"/>
  <c r="H3948" i="19" a="1"/>
  <c r="G2333" i="19"/>
  <c r="G1883" i="19"/>
  <c r="F777" i="19"/>
  <c r="F2625" i="19"/>
  <c r="H5166" i="19" a="1"/>
  <c r="G193" i="19"/>
  <c r="G1163" i="19"/>
  <c r="G321" i="19"/>
  <c r="G3949" i="19"/>
  <c r="F4037" i="19"/>
  <c r="F4385" i="19"/>
  <c r="G385" i="19"/>
  <c r="G4558" i="19"/>
  <c r="G893" i="19"/>
  <c r="G4123" i="19"/>
  <c r="G4732" i="19"/>
  <c r="H448" i="19" a="1"/>
  <c r="H3774" i="19" a="1"/>
  <c r="F192" i="19"/>
  <c r="H3600" i="19" a="1"/>
  <c r="G1073" i="19"/>
  <c r="G1613" i="19"/>
  <c r="G3775" i="19"/>
  <c r="H5079" i="19" a="1"/>
  <c r="F128" i="19"/>
  <c r="G803" i="19"/>
  <c r="G513" i="19"/>
  <c r="G5080" i="19"/>
  <c r="F3515" i="19"/>
  <c r="H512" i="19" a="1"/>
  <c r="H63" i="19" a="1"/>
  <c r="G4210" i="19"/>
  <c r="H4296" i="19" a="1"/>
  <c r="G1703" i="19"/>
  <c r="H4557" i="19" a="1"/>
  <c r="F3776" i="19"/>
  <c r="F3602" i="19"/>
  <c r="H641" i="19" a="1"/>
  <c r="H5341" i="19" a="1"/>
  <c r="G2243" i="19"/>
  <c r="G713" i="19"/>
  <c r="F3863" i="19"/>
  <c r="H4644" i="19" a="1"/>
  <c r="H2693" i="19" a="1"/>
  <c r="F2715" i="19"/>
  <c r="H3861" i="19" a="1"/>
  <c r="G5167" i="19"/>
  <c r="G983" i="19"/>
  <c r="G5254" i="19"/>
  <c r="H4731" i="19" a="1"/>
  <c r="F5255" i="19"/>
  <c r="G4645" i="19"/>
  <c r="H4122" i="19" a="1"/>
  <c r="F3950" i="19"/>
  <c r="G4993" i="19"/>
  <c r="G257" i="19"/>
  <c r="F448" i="19"/>
  <c r="F320" i="19"/>
  <c r="G129" i="19"/>
  <c r="F4211" i="19"/>
  <c r="F4472" i="19"/>
  <c r="H576" i="19" a="1"/>
  <c r="F576" i="19"/>
  <c r="H4383" i="19" a="1"/>
  <c r="F4994" i="19"/>
  <c r="H3687" i="19" a="1"/>
  <c r="F5343" i="19"/>
  <c r="H384" i="19" a="1"/>
  <c r="G4906" i="19"/>
  <c r="G1793" i="19"/>
  <c r="H2512" i="19" a="1"/>
  <c r="G2513" i="19"/>
  <c r="F63" i="19"/>
  <c r="G3601" i="19"/>
  <c r="G3862" i="19"/>
  <c r="G1343" i="19"/>
  <c r="G1253" i="19"/>
  <c r="H192" i="19" a="1"/>
  <c r="F841" i="19"/>
  <c r="G5342" i="19"/>
  <c r="G1523" i="19"/>
  <c r="G2423" i="19"/>
  <c r="G3514" i="19"/>
  <c r="F4820" i="19"/>
  <c r="H3513" i="19" a="1"/>
  <c r="F4298" i="19"/>
  <c r="H320" i="19" a="1"/>
  <c r="H256" i="19" a="1"/>
  <c r="G4297" i="19"/>
  <c r="H4470" i="19" a="1"/>
  <c r="F641" i="19"/>
  <c r="H128" i="19" a="1"/>
  <c r="F512" i="19"/>
  <c r="H3426" i="19" a="1"/>
  <c r="F3689" i="19"/>
  <c r="F5168" i="19"/>
  <c r="H4992" i="19" a="1"/>
  <c r="F4907" i="19"/>
  <c r="G4471" i="19"/>
  <c r="G2063" i="19"/>
  <c r="G1973" i="19"/>
  <c r="G4384" i="19"/>
  <c r="G64" i="19"/>
  <c r="H2602" i="19" a="1"/>
  <c r="H4818" i="19" a="1"/>
  <c r="H4209" i="19" a="1"/>
  <c r="G4819" i="19"/>
  <c r="H777" i="19" a="1"/>
  <c r="G2694" i="19"/>
  <c r="F4124" i="19"/>
  <c r="G1433" i="19"/>
  <c r="H641" i="19" l="1"/>
  <c r="H5253" i="19"/>
  <c r="H3513" i="19"/>
  <c r="H4557" i="19"/>
  <c r="H4644" i="19"/>
  <c r="H5341" i="19"/>
  <c r="H4296" i="19"/>
  <c r="H3600" i="19"/>
  <c r="H4992" i="19"/>
  <c r="H2512" i="19"/>
  <c r="H4122" i="19"/>
  <c r="H63" i="19"/>
  <c r="H3774" i="19"/>
  <c r="H777" i="19"/>
  <c r="H512" i="19"/>
  <c r="H448" i="19"/>
  <c r="H5166" i="19"/>
  <c r="H3426" i="19"/>
  <c r="H384" i="19"/>
  <c r="H4731" i="19"/>
  <c r="H4905" i="19"/>
  <c r="H4209" i="19"/>
  <c r="H128" i="19"/>
  <c r="H3687" i="19"/>
  <c r="H841" i="19"/>
  <c r="H3948" i="19"/>
  <c r="H4035" i="19"/>
  <c r="H4818" i="19"/>
  <c r="H4470" i="19"/>
  <c r="H4383" i="19"/>
  <c r="H3861" i="19"/>
  <c r="H5079" i="19"/>
  <c r="H2602" i="19"/>
  <c r="H256" i="19"/>
  <c r="H576" i="19"/>
  <c r="H2693" i="19"/>
  <c r="H712" i="19"/>
  <c r="H192" i="19"/>
  <c r="H320" i="19"/>
  <c r="C4734" i="19"/>
  <c r="C4560" i="19"/>
  <c r="B779" i="19"/>
  <c r="B715" i="19"/>
  <c r="B3952" i="19"/>
  <c r="C451" i="19"/>
  <c r="B4213" i="19"/>
  <c r="C3516" i="19"/>
  <c r="C3429" i="19"/>
  <c r="C323" i="19"/>
  <c r="B4039" i="19"/>
  <c r="C195" i="19"/>
  <c r="C131" i="19"/>
  <c r="C1435" i="19"/>
  <c r="B450" i="19"/>
  <c r="B843" i="19"/>
  <c r="B3778" i="19"/>
  <c r="B3604" i="19"/>
  <c r="C1255" i="19"/>
  <c r="B4387" i="19"/>
  <c r="C4647" i="19"/>
  <c r="B65" i="19"/>
  <c r="C3603" i="19"/>
  <c r="C259" i="19"/>
  <c r="B386" i="19"/>
  <c r="C1525" i="19"/>
  <c r="C2425" i="19"/>
  <c r="B4126" i="19"/>
  <c r="C895" i="19"/>
  <c r="B322" i="19"/>
  <c r="C1345" i="19"/>
  <c r="C2335" i="19"/>
  <c r="C5256" i="19"/>
  <c r="B4735" i="19"/>
  <c r="C5082" i="19"/>
  <c r="C2245" i="19"/>
  <c r="C3777" i="19"/>
  <c r="C5169" i="19"/>
  <c r="C1885" i="19"/>
  <c r="B4474" i="19"/>
  <c r="C715" i="19"/>
  <c r="C805" i="19"/>
  <c r="B5257" i="19"/>
  <c r="B4996" i="19"/>
  <c r="C4995" i="19"/>
  <c r="B5083" i="19"/>
  <c r="C2695" i="19"/>
  <c r="B642" i="19"/>
  <c r="C4386" i="19"/>
  <c r="C643" i="19"/>
  <c r="C1075" i="19"/>
  <c r="B194" i="19"/>
  <c r="B130" i="19"/>
  <c r="C4299" i="19"/>
  <c r="C2605" i="19"/>
  <c r="C3690" i="19"/>
  <c r="B4909" i="19"/>
  <c r="B3865" i="19"/>
  <c r="B4648" i="19"/>
  <c r="B5344" i="19"/>
  <c r="B3691" i="19"/>
  <c r="C1975" i="19"/>
  <c r="C4908" i="19"/>
  <c r="B2627" i="19"/>
  <c r="C4821" i="19"/>
  <c r="C3864" i="19"/>
  <c r="B258" i="19"/>
  <c r="C515" i="19"/>
  <c r="B4822" i="19"/>
  <c r="B2536" i="19"/>
  <c r="B2717" i="19"/>
  <c r="C3951" i="19"/>
  <c r="C2065" i="19"/>
  <c r="C1795" i="19"/>
  <c r="C66" i="19"/>
  <c r="C4125" i="19"/>
  <c r="B578" i="19"/>
  <c r="C1165" i="19"/>
  <c r="C985" i="19"/>
  <c r="C2515" i="19"/>
  <c r="B5170" i="19"/>
  <c r="C5343" i="19"/>
  <c r="B514" i="19"/>
  <c r="C1705" i="19"/>
  <c r="C1615" i="19"/>
  <c r="B4561" i="19"/>
  <c r="B4300" i="19"/>
  <c r="C579" i="19"/>
  <c r="B3517" i="19"/>
  <c r="B3430" i="19"/>
  <c r="C4473" i="19"/>
  <c r="C2155" i="19"/>
  <c r="C4038" i="19"/>
  <c r="C387" i="19"/>
  <c r="C4212" i="19"/>
  <c r="H193" i="19" a="1"/>
  <c r="G2695" i="19"/>
  <c r="H4297" i="19" a="1"/>
  <c r="H3514" i="19" a="1"/>
  <c r="G1254" i="19"/>
  <c r="F2716" i="19"/>
  <c r="H513" i="19" a="1"/>
  <c r="F4908" i="19"/>
  <c r="F4386" i="19"/>
  <c r="H4558" i="19" a="1"/>
  <c r="H713" i="19" a="1"/>
  <c r="G3776" i="19"/>
  <c r="G4211" i="19"/>
  <c r="F449" i="19"/>
  <c r="G1344" i="19"/>
  <c r="G2604" i="19"/>
  <c r="F4560" i="19"/>
  <c r="G4994" i="19"/>
  <c r="F642" i="19"/>
  <c r="H3427" i="19" a="1"/>
  <c r="F64" i="19"/>
  <c r="F3777" i="19"/>
  <c r="H4123" i="19" a="1"/>
  <c r="G1704" i="19"/>
  <c r="G1164" i="19"/>
  <c r="H5254" i="19" a="1"/>
  <c r="G1794" i="19"/>
  <c r="F4734" i="19"/>
  <c r="F4125" i="19"/>
  <c r="F842" i="19"/>
  <c r="G4733" i="19"/>
  <c r="H778" i="19" a="1"/>
  <c r="H2694" i="19" a="1"/>
  <c r="H2513" i="19" a="1"/>
  <c r="G1884" i="19"/>
  <c r="H3862" i="19" a="1"/>
  <c r="F257" i="19"/>
  <c r="G1434" i="19"/>
  <c r="G4385" i="19"/>
  <c r="G4124" i="19"/>
  <c r="G3602" i="19"/>
  <c r="G514" i="19"/>
  <c r="G4559" i="19"/>
  <c r="H5342" i="19" a="1"/>
  <c r="G65" i="19"/>
  <c r="H5167" i="19" a="1"/>
  <c r="G5255" i="19"/>
  <c r="F5169" i="19"/>
  <c r="H3775" i="19" a="1"/>
  <c r="F577" i="19"/>
  <c r="F3429" i="19"/>
  <c r="G130" i="19"/>
  <c r="G3863" i="19"/>
  <c r="H842" i="19" a="1"/>
  <c r="F4038" i="19"/>
  <c r="F714" i="19"/>
  <c r="G3428" i="19"/>
  <c r="G1974" i="19"/>
  <c r="H4210" i="19" a="1"/>
  <c r="G714" i="19"/>
  <c r="F4647" i="19"/>
  <c r="F4212" i="19"/>
  <c r="H2603" i="19" a="1"/>
  <c r="F513" i="19"/>
  <c r="G5168" i="19"/>
  <c r="G643" i="19"/>
  <c r="G386" i="19"/>
  <c r="G4646" i="19"/>
  <c r="G450" i="19"/>
  <c r="F5344" i="19"/>
  <c r="H3949" i="19" a="1"/>
  <c r="F129" i="19"/>
  <c r="H321" i="19" a="1"/>
  <c r="F778" i="19"/>
  <c r="G1614" i="19"/>
  <c r="G2424" i="19"/>
  <c r="G4298" i="19"/>
  <c r="F3690" i="19"/>
  <c r="G804" i="19"/>
  <c r="F5082" i="19"/>
  <c r="H5080" i="19" a="1"/>
  <c r="F4995" i="19"/>
  <c r="G2514" i="19"/>
  <c r="F385" i="19"/>
  <c r="G4472" i="19"/>
  <c r="F4299" i="19"/>
  <c r="F3603" i="19"/>
  <c r="G1524" i="19"/>
  <c r="G4820" i="19"/>
  <c r="H257" i="19" a="1"/>
  <c r="F3516" i="19"/>
  <c r="H4732" i="19" a="1"/>
  <c r="H64" i="19" a="1"/>
  <c r="G3515" i="19"/>
  <c r="F5256" i="19"/>
  <c r="H4645" i="19" a="1"/>
  <c r="G194" i="19"/>
  <c r="G2064" i="19"/>
  <c r="H449" i="19" a="1"/>
  <c r="G4037" i="19"/>
  <c r="F321" i="19"/>
  <c r="G3689" i="19"/>
  <c r="G322" i="19"/>
  <c r="F3864" i="19"/>
  <c r="F193" i="19"/>
  <c r="G1074" i="19"/>
  <c r="H3688" i="19" a="1"/>
  <c r="F4821" i="19"/>
  <c r="H4993" i="19" a="1"/>
  <c r="H4471" i="19" a="1"/>
  <c r="G5081" i="19"/>
  <c r="H385" i="19" a="1"/>
  <c r="H577" i="19" a="1"/>
  <c r="G2334" i="19"/>
  <c r="F2626" i="19"/>
  <c r="H4819" i="19" a="1"/>
  <c r="G2154" i="19"/>
  <c r="G2244" i="19"/>
  <c r="H129" i="19" a="1"/>
  <c r="G3950" i="19"/>
  <c r="G4907" i="19"/>
  <c r="G578" i="19"/>
  <c r="G984" i="19"/>
  <c r="G258" i="19"/>
  <c r="F2535" i="19"/>
  <c r="F4473" i="19"/>
  <c r="G5343" i="19"/>
  <c r="H4906" i="19" a="1"/>
  <c r="F3951" i="19"/>
  <c r="G894" i="19"/>
  <c r="H4036" i="19" a="1"/>
  <c r="H3601" i="19" a="1"/>
  <c r="H4384" i="19" a="1"/>
  <c r="H5342" i="19" l="1"/>
  <c r="H5080" i="19"/>
  <c r="H4210" i="19"/>
  <c r="H3862" i="19"/>
  <c r="H4384" i="19"/>
  <c r="H2513" i="19"/>
  <c r="H4993" i="19"/>
  <c r="H2694" i="19"/>
  <c r="H3601" i="19"/>
  <c r="H713" i="19"/>
  <c r="H778" i="19"/>
  <c r="H3427" i="19"/>
  <c r="H4558" i="19"/>
  <c r="H129" i="19"/>
  <c r="H449" i="19"/>
  <c r="H842" i="19"/>
  <c r="H4036" i="19"/>
  <c r="H513" i="19"/>
  <c r="H4819" i="19"/>
  <c r="H4645" i="19"/>
  <c r="H2603" i="19"/>
  <c r="H321" i="19"/>
  <c r="H3949" i="19"/>
  <c r="H3775" i="19"/>
  <c r="H5254" i="19"/>
  <c r="H3688" i="19"/>
  <c r="H3514" i="19"/>
  <c r="H577" i="19"/>
  <c r="H64" i="19"/>
  <c r="H4297" i="19"/>
  <c r="H385" i="19"/>
  <c r="H4732" i="19"/>
  <c r="H5167" i="19"/>
  <c r="H4123" i="19"/>
  <c r="H4906" i="19"/>
  <c r="H193" i="19"/>
  <c r="H4471" i="19"/>
  <c r="H257" i="19"/>
  <c r="B2718" i="19"/>
  <c r="B2628" i="19"/>
  <c r="B2537" i="19"/>
  <c r="C1166" i="19"/>
  <c r="B5345" i="19"/>
  <c r="B66" i="19"/>
  <c r="C452" i="19"/>
  <c r="B3518" i="19"/>
  <c r="B3431" i="19"/>
  <c r="B4649" i="19"/>
  <c r="C1256" i="19"/>
  <c r="C1886" i="19"/>
  <c r="C4996" i="19"/>
  <c r="B4736" i="19"/>
  <c r="C2696" i="19"/>
  <c r="C5257" i="19"/>
  <c r="B4823" i="19"/>
  <c r="C1616" i="19"/>
  <c r="B3692" i="19"/>
  <c r="C4822" i="19"/>
  <c r="C4561" i="19"/>
  <c r="B3605" i="19"/>
  <c r="B643" i="19"/>
  <c r="B4910" i="19"/>
  <c r="C3952" i="19"/>
  <c r="B5171" i="19"/>
  <c r="C896" i="19"/>
  <c r="B451" i="19"/>
  <c r="C4735" i="19"/>
  <c r="B3866" i="19"/>
  <c r="C1526" i="19"/>
  <c r="B4040" i="19"/>
  <c r="C4126" i="19"/>
  <c r="C1706" i="19"/>
  <c r="B3953" i="19"/>
  <c r="C716" i="19"/>
  <c r="C806" i="19"/>
  <c r="C3865" i="19"/>
  <c r="C5344" i="19"/>
  <c r="C986" i="19"/>
  <c r="C196" i="19"/>
  <c r="C132" i="19"/>
  <c r="C3517" i="19"/>
  <c r="C3430" i="19"/>
  <c r="B5258" i="19"/>
  <c r="C644" i="19"/>
  <c r="C1796" i="19"/>
  <c r="C4039" i="19"/>
  <c r="C5083" i="19"/>
  <c r="B4475" i="19"/>
  <c r="C260" i="19"/>
  <c r="B780" i="19"/>
  <c r="B716" i="19"/>
  <c r="C2156" i="19"/>
  <c r="C2066" i="19"/>
  <c r="C4387" i="19"/>
  <c r="B195" i="19"/>
  <c r="B131" i="19"/>
  <c r="C2336" i="19"/>
  <c r="C324" i="19"/>
  <c r="C3604" i="19"/>
  <c r="C2606" i="19"/>
  <c r="C4213" i="19"/>
  <c r="C4909" i="19"/>
  <c r="B3779" i="19"/>
  <c r="B4997" i="19"/>
  <c r="B259" i="19"/>
  <c r="B4562" i="19"/>
  <c r="C2426" i="19"/>
  <c r="B4214" i="19"/>
  <c r="B844" i="19"/>
  <c r="C4474" i="19"/>
  <c r="C2246" i="19"/>
  <c r="B4388" i="19"/>
  <c r="B579" i="19"/>
  <c r="C67" i="19"/>
  <c r="C580" i="19"/>
  <c r="B5084" i="19"/>
  <c r="C1346" i="19"/>
  <c r="B4127" i="19"/>
  <c r="B4301" i="19"/>
  <c r="C1076" i="19"/>
  <c r="C3778" i="19"/>
  <c r="C1976" i="19"/>
  <c r="C5170" i="19"/>
  <c r="C1436" i="19"/>
  <c r="C2516" i="19"/>
  <c r="C3691" i="19"/>
  <c r="B515" i="19"/>
  <c r="C516" i="19"/>
  <c r="C4648" i="19"/>
  <c r="C4300" i="19"/>
  <c r="B323" i="19"/>
  <c r="B387" i="19"/>
  <c r="C388" i="19"/>
  <c r="H4907" i="19" a="1"/>
  <c r="G66" i="19"/>
  <c r="H4124" i="19" a="1"/>
  <c r="H5168" i="19" a="1"/>
  <c r="G1435" i="19"/>
  <c r="H5255" i="19" a="1"/>
  <c r="G3603" i="19"/>
  <c r="F386" i="19"/>
  <c r="G3864" i="19"/>
  <c r="G1975" i="19"/>
  <c r="G195" i="19"/>
  <c r="F843" i="19"/>
  <c r="G644" i="19"/>
  <c r="G4908" i="19"/>
  <c r="G4299" i="19"/>
  <c r="G805" i="19"/>
  <c r="G1795" i="19"/>
  <c r="G579" i="19"/>
  <c r="H843" i="19" a="1"/>
  <c r="F65" i="19"/>
  <c r="G3690" i="19"/>
  <c r="F2627" i="19"/>
  <c r="H514" i="19" a="1"/>
  <c r="F3865" i="19"/>
  <c r="G387" i="19"/>
  <c r="F130" i="19"/>
  <c r="H258" i="19" a="1"/>
  <c r="H779" i="19" a="1"/>
  <c r="G1345" i="19"/>
  <c r="G2515" i="19"/>
  <c r="G2245" i="19"/>
  <c r="H4646" i="19" a="1"/>
  <c r="F4561" i="19"/>
  <c r="G5256" i="19"/>
  <c r="G2605" i="19"/>
  <c r="H450" i="19" a="1"/>
  <c r="H3428" i="19" a="1"/>
  <c r="G451" i="19"/>
  <c r="F4648" i="19"/>
  <c r="G323" i="19"/>
  <c r="F643" i="19"/>
  <c r="F2536" i="19"/>
  <c r="G1885" i="19"/>
  <c r="G5169" i="19"/>
  <c r="F4909" i="19"/>
  <c r="F4213" i="19"/>
  <c r="H3863" i="19" a="1"/>
  <c r="F4996" i="19"/>
  <c r="F4300" i="19"/>
  <c r="G4473" i="19"/>
  <c r="H386" i="19" a="1"/>
  <c r="F2717" i="19"/>
  <c r="G4821" i="19"/>
  <c r="F322" i="19"/>
  <c r="G1165" i="19"/>
  <c r="F4126" i="19"/>
  <c r="H3515" i="19" a="1"/>
  <c r="F258" i="19"/>
  <c r="H4211" i="19" a="1"/>
  <c r="F4474" i="19"/>
  <c r="F194" i="19"/>
  <c r="G4125" i="19"/>
  <c r="H4037" i="19" a="1"/>
  <c r="H3776" i="19" a="1"/>
  <c r="G3951" i="19"/>
  <c r="G5082" i="19"/>
  <c r="F779" i="19"/>
  <c r="G131" i="19"/>
  <c r="F514" i="19"/>
  <c r="F5083" i="19"/>
  <c r="H65" i="19" a="1"/>
  <c r="F3691" i="19"/>
  <c r="F4387" i="19"/>
  <c r="F3952" i="19"/>
  <c r="G4038" i="19"/>
  <c r="H2514" i="19" a="1"/>
  <c r="G4647" i="19"/>
  <c r="F5257" i="19"/>
  <c r="F3778" i="19"/>
  <c r="G2155" i="19"/>
  <c r="G1075" i="19"/>
  <c r="G3777" i="19"/>
  <c r="H642" i="19" a="1"/>
  <c r="F3604" i="19"/>
  <c r="G515" i="19"/>
  <c r="H4472" i="19" a="1"/>
  <c r="F3517" i="19"/>
  <c r="G4560" i="19"/>
  <c r="H4385" i="19" a="1"/>
  <c r="G1615" i="19"/>
  <c r="H3689" i="19" a="1"/>
  <c r="G2425" i="19"/>
  <c r="G2696" i="19"/>
  <c r="G895" i="19"/>
  <c r="H3950" i="19" a="1"/>
  <c r="G1525" i="19"/>
  <c r="H2604" i="19" a="1"/>
  <c r="F3430" i="19"/>
  <c r="H4298" i="19" a="1"/>
  <c r="G3516" i="19"/>
  <c r="H5343" i="19" a="1"/>
  <c r="G5344" i="19"/>
  <c r="H4559" i="19" a="1"/>
  <c r="F5170" i="19"/>
  <c r="H194" i="19" a="1"/>
  <c r="H578" i="19" a="1"/>
  <c r="G2335" i="19"/>
  <c r="H4994" i="19" a="1"/>
  <c r="H714" i="19" a="1"/>
  <c r="F578" i="19"/>
  <c r="H322" i="19" a="1"/>
  <c r="G4995" i="19"/>
  <c r="F4039" i="19"/>
  <c r="F450" i="19"/>
  <c r="G4734" i="19"/>
  <c r="H2695" i="19" a="1"/>
  <c r="H5081" i="19" a="1"/>
  <c r="G1705" i="19"/>
  <c r="H4733" i="19" a="1"/>
  <c r="G3429" i="19"/>
  <c r="G1255" i="19"/>
  <c r="G4386" i="19"/>
  <c r="G2065" i="19"/>
  <c r="H4820" i="19" a="1"/>
  <c r="F5345" i="19"/>
  <c r="H130" i="19" a="1"/>
  <c r="G985" i="19"/>
  <c r="G4212" i="19"/>
  <c r="G715" i="19"/>
  <c r="H3602" i="19" a="1"/>
  <c r="F715" i="19"/>
  <c r="F4822" i="19"/>
  <c r="F4735" i="19"/>
  <c r="G259" i="19"/>
  <c r="H642" i="19" l="1"/>
  <c r="H4646" i="19"/>
  <c r="H3602" i="19"/>
  <c r="H130" i="19"/>
  <c r="H4733" i="19"/>
  <c r="H4298" i="19"/>
  <c r="H3776" i="19"/>
  <c r="H4211" i="19"/>
  <c r="H386" i="19"/>
  <c r="H843" i="19"/>
  <c r="H779" i="19"/>
  <c r="H5081" i="19"/>
  <c r="H194" i="19"/>
  <c r="H4037" i="19"/>
  <c r="H2695" i="19"/>
  <c r="H4472" i="19"/>
  <c r="H3950" i="19"/>
  <c r="H2514" i="19"/>
  <c r="H3515" i="19"/>
  <c r="H3863" i="19"/>
  <c r="H3428" i="19"/>
  <c r="H258" i="19"/>
  <c r="H4820" i="19"/>
  <c r="H5255" i="19"/>
  <c r="H322" i="19"/>
  <c r="H450" i="19"/>
  <c r="H514" i="19"/>
  <c r="H5168" i="19"/>
  <c r="H714" i="19"/>
  <c r="H2604" i="19"/>
  <c r="H4124" i="19"/>
  <c r="H4994" i="19"/>
  <c r="H4559" i="19"/>
  <c r="H3689" i="19"/>
  <c r="H65" i="19"/>
  <c r="H4907" i="19"/>
  <c r="H578" i="19"/>
  <c r="H5343" i="19"/>
  <c r="H4385" i="19"/>
  <c r="C68" i="19"/>
  <c r="C453" i="19"/>
  <c r="C4736" i="19"/>
  <c r="C4475" i="19"/>
  <c r="C3605" i="19"/>
  <c r="C1887" i="19"/>
  <c r="C3953" i="19"/>
  <c r="C1797" i="19"/>
  <c r="B3954" i="19"/>
  <c r="B5259" i="19"/>
  <c r="B4824" i="19"/>
  <c r="B4737" i="19"/>
  <c r="C4562" i="19"/>
  <c r="C2517" i="19"/>
  <c r="B260" i="19"/>
  <c r="B4041" i="19"/>
  <c r="C2607" i="19"/>
  <c r="B452" i="19"/>
  <c r="C581" i="19"/>
  <c r="C1527" i="19"/>
  <c r="C1167" i="19"/>
  <c r="C1437" i="19"/>
  <c r="B644" i="19"/>
  <c r="B4650" i="19"/>
  <c r="C4997" i="19"/>
  <c r="C389" i="19"/>
  <c r="C325" i="19"/>
  <c r="C4214" i="19"/>
  <c r="C4040" i="19"/>
  <c r="B3519" i="19"/>
  <c r="B3432" i="19"/>
  <c r="B2719" i="19"/>
  <c r="C4649" i="19"/>
  <c r="B4911" i="19"/>
  <c r="C5084" i="19"/>
  <c r="B3606" i="19"/>
  <c r="C1257" i="19"/>
  <c r="B388" i="19"/>
  <c r="B580" i="19"/>
  <c r="C5258" i="19"/>
  <c r="B4476" i="19"/>
  <c r="C4301" i="19"/>
  <c r="C261" i="19"/>
  <c r="C897" i="19"/>
  <c r="B4128" i="19"/>
  <c r="C5345" i="19"/>
  <c r="C1977" i="19"/>
  <c r="C2157" i="19"/>
  <c r="B5172" i="19"/>
  <c r="B324" i="19"/>
  <c r="C2427" i="19"/>
  <c r="C2247" i="19"/>
  <c r="B4563" i="19"/>
  <c r="C2067" i="19"/>
  <c r="C717" i="19"/>
  <c r="C807" i="19"/>
  <c r="B516" i="19"/>
  <c r="B4998" i="19"/>
  <c r="C4910" i="19"/>
  <c r="B2538" i="19"/>
  <c r="B4389" i="19"/>
  <c r="C197" i="19"/>
  <c r="C133" i="19"/>
  <c r="C4823" i="19"/>
  <c r="C4388" i="19"/>
  <c r="C3779" i="19"/>
  <c r="B4215" i="19"/>
  <c r="C645" i="19"/>
  <c r="C2337" i="19"/>
  <c r="B4302" i="19"/>
  <c r="B5085" i="19"/>
  <c r="C2697" i="19"/>
  <c r="B196" i="19"/>
  <c r="B132" i="19"/>
  <c r="C5171" i="19"/>
  <c r="B5346" i="19"/>
  <c r="C1077" i="19"/>
  <c r="C987" i="19"/>
  <c r="C517" i="19"/>
  <c r="C3692" i="19"/>
  <c r="B781" i="19"/>
  <c r="B717" i="19"/>
  <c r="C4127" i="19"/>
  <c r="C3518" i="19"/>
  <c r="C3431" i="19"/>
  <c r="C1617" i="19"/>
  <c r="B3780" i="19"/>
  <c r="C1347" i="19"/>
  <c r="B67" i="19"/>
  <c r="C3866" i="19"/>
  <c r="B3867" i="19"/>
  <c r="B845" i="19"/>
  <c r="B3693" i="19"/>
  <c r="C1707" i="19"/>
  <c r="B2629" i="19"/>
  <c r="H515" i="19" a="1"/>
  <c r="H5344" i="19" a="1"/>
  <c r="F4910" i="19"/>
  <c r="G452" i="19"/>
  <c r="G132" i="19"/>
  <c r="H4299" i="19" a="1"/>
  <c r="H715" i="19" a="1"/>
  <c r="G4126" i="19"/>
  <c r="G4300" i="19"/>
  <c r="F716" i="19"/>
  <c r="G67" i="19"/>
  <c r="G2246" i="19"/>
  <c r="F4214" i="19"/>
  <c r="G4996" i="19"/>
  <c r="G4735" i="19"/>
  <c r="H3690" i="19" a="1"/>
  <c r="F451" i="19"/>
  <c r="H387" i="19" a="1"/>
  <c r="F5171" i="19"/>
  <c r="G3691" i="19"/>
  <c r="G1796" i="19"/>
  <c r="G3430" i="19"/>
  <c r="F644" i="19"/>
  <c r="F4997" i="19"/>
  <c r="F2718" i="19"/>
  <c r="H131" i="19" a="1"/>
  <c r="G2066" i="19"/>
  <c r="H4734" i="19" a="1"/>
  <c r="F5084" i="19"/>
  <c r="F3431" i="19"/>
  <c r="G1256" i="19"/>
  <c r="G806" i="19"/>
  <c r="G1526" i="19"/>
  <c r="G3952" i="19"/>
  <c r="G4474" i="19"/>
  <c r="G3517" i="19"/>
  <c r="H644" i="19" a="1"/>
  <c r="G896" i="19"/>
  <c r="G2516" i="19"/>
  <c r="F4823" i="19"/>
  <c r="G4039" i="19"/>
  <c r="F387" i="19"/>
  <c r="F780" i="19"/>
  <c r="F515" i="19"/>
  <c r="F66" i="19"/>
  <c r="G4822" i="19"/>
  <c r="H4995" i="19" a="1"/>
  <c r="G2606" i="19"/>
  <c r="H5256" i="19" a="1"/>
  <c r="H3429" i="19" a="1"/>
  <c r="G4387" i="19"/>
  <c r="F2537" i="19"/>
  <c r="G4561" i="19"/>
  <c r="G3778" i="19"/>
  <c r="F131" i="19"/>
  <c r="G1346" i="19"/>
  <c r="G196" i="19"/>
  <c r="G645" i="19"/>
  <c r="G3604" i="19"/>
  <c r="H4647" i="19" a="1"/>
  <c r="G986" i="19"/>
  <c r="G68" i="19"/>
  <c r="G5170" i="19"/>
  <c r="F3605" i="19"/>
  <c r="F2628" i="19"/>
  <c r="H844" i="19" a="1"/>
  <c r="F259" i="19"/>
  <c r="G516" i="19"/>
  <c r="H4212" i="19" a="1"/>
  <c r="G4213" i="19"/>
  <c r="F323" i="19"/>
  <c r="F3779" i="19"/>
  <c r="H643" i="19" a="1"/>
  <c r="H4125" i="19" a="1"/>
  <c r="H323" i="19" a="1"/>
  <c r="F4649" i="19"/>
  <c r="G1706" i="19"/>
  <c r="G1166" i="19"/>
  <c r="F3692" i="19"/>
  <c r="F3953" i="19"/>
  <c r="F4388" i="19"/>
  <c r="F4301" i="19"/>
  <c r="F4127" i="19"/>
  <c r="H780" i="19" a="1"/>
  <c r="G2336" i="19"/>
  <c r="F4040" i="19"/>
  <c r="F844" i="19"/>
  <c r="G5257" i="19"/>
  <c r="H4386" i="19" a="1"/>
  <c r="G324" i="19"/>
  <c r="H3516" i="19" a="1"/>
  <c r="G1886" i="19"/>
  <c r="G4648" i="19"/>
  <c r="F5258" i="19"/>
  <c r="F4736" i="19"/>
  <c r="H451" i="19" a="1"/>
  <c r="H3864" i="19" a="1"/>
  <c r="F3866" i="19"/>
  <c r="H4821" i="19" a="1"/>
  <c r="G3865" i="19"/>
  <c r="H195" i="19" a="1"/>
  <c r="H4473" i="19" a="1"/>
  <c r="H4560" i="19" a="1"/>
  <c r="H259" i="19" a="1"/>
  <c r="G1436" i="19"/>
  <c r="H4908" i="19" a="1"/>
  <c r="G1616" i="19"/>
  <c r="F4475" i="19"/>
  <c r="H2515" i="19" a="1"/>
  <c r="G5083" i="19"/>
  <c r="H579" i="19" a="1"/>
  <c r="G1976" i="19"/>
  <c r="F195" i="19"/>
  <c r="H3951" i="19" a="1"/>
  <c r="G260" i="19"/>
  <c r="H3777" i="19" a="1"/>
  <c r="G580" i="19"/>
  <c r="H5169" i="19" a="1"/>
  <c r="F4562" i="19"/>
  <c r="H3603" i="19" a="1"/>
  <c r="G2156" i="19"/>
  <c r="G1076" i="19"/>
  <c r="G388" i="19"/>
  <c r="H5082" i="19" a="1"/>
  <c r="F579" i="19"/>
  <c r="F3518" i="19"/>
  <c r="G2697" i="19"/>
  <c r="H2696" i="19" a="1"/>
  <c r="H66" i="19" a="1"/>
  <c r="G4909" i="19"/>
  <c r="H2605" i="19" a="1"/>
  <c r="G5345" i="19"/>
  <c r="G2426" i="19"/>
  <c r="F5346" i="19"/>
  <c r="H4038" i="19" a="1"/>
  <c r="G716" i="19"/>
  <c r="H66" i="19" l="1"/>
  <c r="H3603" i="19"/>
  <c r="H4473" i="19"/>
  <c r="H3690" i="19"/>
  <c r="H2605" i="19"/>
  <c r="H2696" i="19"/>
  <c r="H5169" i="19"/>
  <c r="H4212" i="19"/>
  <c r="H3864" i="19"/>
  <c r="H4647" i="19"/>
  <c r="H3429" i="19"/>
  <c r="H5256" i="19"/>
  <c r="H4038" i="19"/>
  <c r="H4734" i="19"/>
  <c r="H715" i="19"/>
  <c r="H3777" i="19"/>
  <c r="H195" i="19"/>
  <c r="H451" i="19"/>
  <c r="H323" i="19"/>
  <c r="H4995" i="19"/>
  <c r="H644" i="19"/>
  <c r="H131" i="19"/>
  <c r="H4299" i="19"/>
  <c r="H3951" i="19"/>
  <c r="H780" i="19"/>
  <c r="H4125" i="19"/>
  <c r="H5082" i="19"/>
  <c r="H579" i="19"/>
  <c r="H259" i="19"/>
  <c r="H3516" i="19"/>
  <c r="H643" i="19"/>
  <c r="H2515" i="19"/>
  <c r="H4821" i="19"/>
  <c r="H4386" i="19"/>
  <c r="H844" i="19"/>
  <c r="H5344" i="19"/>
  <c r="H387" i="19"/>
  <c r="H515" i="19"/>
  <c r="H4908" i="19"/>
  <c r="H4560" i="19"/>
  <c r="C1438" i="19"/>
  <c r="C4215" i="19"/>
  <c r="B4390" i="19"/>
  <c r="C3867" i="19"/>
  <c r="B4651" i="19"/>
  <c r="B453" i="19"/>
  <c r="C1798" i="19"/>
  <c r="B3868" i="19"/>
  <c r="B782" i="19"/>
  <c r="B718" i="19"/>
  <c r="B197" i="19"/>
  <c r="B133" i="19"/>
  <c r="B4477" i="19"/>
  <c r="B581" i="19"/>
  <c r="B5260" i="19"/>
  <c r="C5085" i="19"/>
  <c r="C1258" i="19"/>
  <c r="C2698" i="19"/>
  <c r="C4650" i="19"/>
  <c r="B4042" i="19"/>
  <c r="C3693" i="19"/>
  <c r="C3954" i="19"/>
  <c r="C1708" i="19"/>
  <c r="B846" i="19"/>
  <c r="B261" i="19"/>
  <c r="C2428" i="19"/>
  <c r="C4476" i="19"/>
  <c r="C2338" i="19"/>
  <c r="B4216" i="19"/>
  <c r="B4564" i="19"/>
  <c r="C1348" i="19"/>
  <c r="C4737" i="19"/>
  <c r="B4825" i="19"/>
  <c r="C1168" i="19"/>
  <c r="C4911" i="19"/>
  <c r="B2539" i="19"/>
  <c r="C898" i="19"/>
  <c r="C2248" i="19"/>
  <c r="C988" i="19"/>
  <c r="B3694" i="19"/>
  <c r="B2720" i="19"/>
  <c r="C4302" i="19"/>
  <c r="B4738" i="19"/>
  <c r="C1618" i="19"/>
  <c r="B4129" i="19"/>
  <c r="C1888" i="19"/>
  <c r="C4563" i="19"/>
  <c r="B68" i="19"/>
  <c r="B3781" i="19"/>
  <c r="C3519" i="19"/>
  <c r="C3432" i="19"/>
  <c r="C718" i="19"/>
  <c r="C808" i="19"/>
  <c r="C2518" i="19"/>
  <c r="C5346" i="19"/>
  <c r="C3606" i="19"/>
  <c r="C3780" i="19"/>
  <c r="B4303" i="19"/>
  <c r="C4998" i="19"/>
  <c r="B3433" i="19"/>
  <c r="B3520" i="19"/>
  <c r="C390" i="19"/>
  <c r="C646" i="19"/>
  <c r="B325" i="19"/>
  <c r="B4912" i="19"/>
  <c r="C4041" i="19"/>
  <c r="C4824" i="19"/>
  <c r="B2630" i="19"/>
  <c r="B5173" i="19"/>
  <c r="C198" i="19"/>
  <c r="B5086" i="19"/>
  <c r="C2158" i="19"/>
  <c r="B389" i="19"/>
  <c r="C2068" i="19"/>
  <c r="C326" i="19"/>
  <c r="B645" i="19"/>
  <c r="C5172" i="19"/>
  <c r="B3607" i="19"/>
  <c r="B5347" i="19"/>
  <c r="C582" i="19"/>
  <c r="C5259" i="19"/>
  <c r="C262" i="19"/>
  <c r="C4389" i="19"/>
  <c r="C454" i="19"/>
  <c r="C1528" i="19"/>
  <c r="B517" i="19"/>
  <c r="C2608" i="19"/>
  <c r="C1978" i="19"/>
  <c r="C518" i="19"/>
  <c r="B3955" i="19"/>
  <c r="C1078" i="19"/>
  <c r="B4999" i="19"/>
  <c r="C4128" i="19"/>
  <c r="H516" i="19" a="1"/>
  <c r="F4737" i="19"/>
  <c r="F4563" i="19"/>
  <c r="G1977" i="19"/>
  <c r="H2516" i="19" a="1"/>
  <c r="H781" i="19" a="1"/>
  <c r="F845" i="19"/>
  <c r="F3432" i="19"/>
  <c r="F67" i="19"/>
  <c r="G3866" i="19"/>
  <c r="H4474" i="19" a="1"/>
  <c r="G1527" i="19"/>
  <c r="G1257" i="19"/>
  <c r="G2607" i="19"/>
  <c r="H452" i="19" a="1"/>
  <c r="F4824" i="19"/>
  <c r="F4650" i="19"/>
  <c r="F3606" i="19"/>
  <c r="H388" i="19" a="1"/>
  <c r="F3693" i="19"/>
  <c r="G4214" i="19"/>
  <c r="H4996" i="19" a="1"/>
  <c r="F5347" i="19"/>
  <c r="G581" i="19"/>
  <c r="G4388" i="19"/>
  <c r="G325" i="19"/>
  <c r="F4476" i="19"/>
  <c r="H3517" i="19" a="1"/>
  <c r="G197" i="19"/>
  <c r="G3779" i="19"/>
  <c r="F5085" i="19"/>
  <c r="G133" i="19"/>
  <c r="F196" i="19"/>
  <c r="G4823" i="19"/>
  <c r="G3953" i="19"/>
  <c r="F3780" i="19"/>
  <c r="F324" i="19"/>
  <c r="H4909" i="19" a="1"/>
  <c r="G807" i="19"/>
  <c r="H4213" i="19" a="1"/>
  <c r="H4126" i="19" a="1"/>
  <c r="G1077" i="19"/>
  <c r="G4475" i="19"/>
  <c r="G3431" i="19"/>
  <c r="G4127" i="19"/>
  <c r="F4998" i="19"/>
  <c r="H845" i="19" a="1"/>
  <c r="F3867" i="19"/>
  <c r="G717" i="19"/>
  <c r="H4387" i="19" a="1"/>
  <c r="F68" i="19"/>
  <c r="F2719" i="19"/>
  <c r="H5170" i="19" a="1"/>
  <c r="G4910" i="19"/>
  <c r="F3519" i="19"/>
  <c r="G261" i="19"/>
  <c r="H3778" i="19" a="1"/>
  <c r="H132" i="19" a="1"/>
  <c r="H4822" i="19" a="1"/>
  <c r="F645" i="19"/>
  <c r="F5259" i="19"/>
  <c r="F580" i="19"/>
  <c r="F4302" i="19"/>
  <c r="G5346" i="19"/>
  <c r="G5258" i="19"/>
  <c r="G4301" i="19"/>
  <c r="H260" i="19" a="1"/>
  <c r="F4389" i="19"/>
  <c r="G5084" i="19"/>
  <c r="H580" i="19" a="1"/>
  <c r="G1347" i="19"/>
  <c r="G2157" i="19"/>
  <c r="F388" i="19"/>
  <c r="F4911" i="19"/>
  <c r="F2629" i="19"/>
  <c r="F260" i="19"/>
  <c r="F4041" i="19"/>
  <c r="H3604" i="19" a="1"/>
  <c r="H3952" i="19" a="1"/>
  <c r="G389" i="19"/>
  <c r="G517" i="19"/>
  <c r="H3865" i="19" a="1"/>
  <c r="G4562" i="19"/>
  <c r="H4735" i="19" a="1"/>
  <c r="G4649" i="19"/>
  <c r="H5345" i="19" a="1"/>
  <c r="G1167" i="19"/>
  <c r="G5171" i="19"/>
  <c r="F516" i="19"/>
  <c r="G1797" i="19"/>
  <c r="F5172" i="19"/>
  <c r="H67" i="19" a="1"/>
  <c r="G2427" i="19"/>
  <c r="G2067" i="19"/>
  <c r="H5257" i="19" a="1"/>
  <c r="H4300" i="19" a="1"/>
  <c r="G3605" i="19"/>
  <c r="G453" i="19"/>
  <c r="H196" i="19" a="1"/>
  <c r="H2606" i="19" a="1"/>
  <c r="G1707" i="19"/>
  <c r="H2697" i="19" a="1"/>
  <c r="F4128" i="19"/>
  <c r="G4040" i="19"/>
  <c r="H3430" i="19" a="1"/>
  <c r="G3692" i="19"/>
  <c r="F452" i="19"/>
  <c r="H5083" i="19" a="1"/>
  <c r="F4215" i="19"/>
  <c r="G1887" i="19"/>
  <c r="H4648" i="19" a="1"/>
  <c r="G1617" i="19"/>
  <c r="G2517" i="19"/>
  <c r="F2538" i="19"/>
  <c r="H3691" i="19" a="1"/>
  <c r="G2247" i="19"/>
  <c r="F132" i="19"/>
  <c r="G3518" i="19"/>
  <c r="F717" i="19"/>
  <c r="H716" i="19" a="1"/>
  <c r="G646" i="19"/>
  <c r="H324" i="19" a="1"/>
  <c r="G987" i="19"/>
  <c r="F781" i="19"/>
  <c r="G4997" i="19"/>
  <c r="G2698" i="19"/>
  <c r="G2337" i="19"/>
  <c r="H4039" i="19" a="1"/>
  <c r="G1437" i="19"/>
  <c r="F3954" i="19"/>
  <c r="H4561" i="19" a="1"/>
  <c r="G4736" i="19"/>
  <c r="G897" i="19"/>
  <c r="H132" i="19" l="1"/>
  <c r="H4387" i="19"/>
  <c r="H260" i="19"/>
  <c r="H3691" i="19"/>
  <c r="H4735" i="19"/>
  <c r="H67" i="19"/>
  <c r="H3778" i="19"/>
  <c r="H5257" i="19"/>
  <c r="H845" i="19"/>
  <c r="H3517" i="19"/>
  <c r="H4039" i="19"/>
  <c r="H324" i="19"/>
  <c r="H4648" i="19"/>
  <c r="H2606" i="19"/>
  <c r="H3952" i="19"/>
  <c r="H781" i="19"/>
  <c r="H2516" i="19"/>
  <c r="H5083" i="19"/>
  <c r="H3865" i="19"/>
  <c r="H3604" i="19"/>
  <c r="H5170" i="19"/>
  <c r="H4126" i="19"/>
  <c r="H4561" i="19"/>
  <c r="H4474" i="19"/>
  <c r="H716" i="19"/>
  <c r="H4213" i="19"/>
  <c r="H452" i="19"/>
  <c r="H4996" i="19"/>
  <c r="H3430" i="19"/>
  <c r="H196" i="19"/>
  <c r="H4822" i="19"/>
  <c r="H580" i="19"/>
  <c r="H4909" i="19"/>
  <c r="H388" i="19"/>
  <c r="H516" i="19"/>
  <c r="H2697" i="19"/>
  <c r="H4300" i="19"/>
  <c r="H5345" i="19"/>
  <c r="C5347" i="19"/>
  <c r="B3956" i="19"/>
  <c r="B3521" i="19"/>
  <c r="B3434" i="19"/>
  <c r="C1709" i="19"/>
  <c r="B2540" i="19"/>
  <c r="C4825" i="19"/>
  <c r="C2429" i="19"/>
  <c r="C2159" i="19"/>
  <c r="B4391" i="19"/>
  <c r="C583" i="19"/>
  <c r="C5260" i="19"/>
  <c r="B5261" i="19"/>
  <c r="C3781" i="19"/>
  <c r="C2069" i="19"/>
  <c r="B390" i="19"/>
  <c r="B4130" i="19"/>
  <c r="C5173" i="19"/>
  <c r="B198" i="19"/>
  <c r="C1889" i="19"/>
  <c r="B4478" i="19"/>
  <c r="C1259" i="19"/>
  <c r="B454" i="19"/>
  <c r="C899" i="19"/>
  <c r="B3782" i="19"/>
  <c r="C1349" i="19"/>
  <c r="B5087" i="19"/>
  <c r="B2631" i="19"/>
  <c r="C3694" i="19"/>
  <c r="C519" i="19"/>
  <c r="C647" i="19"/>
  <c r="C2249" i="19"/>
  <c r="C5086" i="19"/>
  <c r="C3520" i="19"/>
  <c r="C3433" i="19"/>
  <c r="C4651" i="19"/>
  <c r="B4826" i="19"/>
  <c r="C1079" i="19"/>
  <c r="C4999" i="19"/>
  <c r="C1439" i="19"/>
  <c r="C4564" i="19"/>
  <c r="B262" i="19"/>
  <c r="C2519" i="19"/>
  <c r="C4216" i="19"/>
  <c r="B4565" i="19"/>
  <c r="C3955" i="19"/>
  <c r="C719" i="19"/>
  <c r="C809" i="19"/>
  <c r="C1169" i="19"/>
  <c r="C2699" i="19"/>
  <c r="C4477" i="19"/>
  <c r="C391" i="19"/>
  <c r="B5174" i="19"/>
  <c r="C4912" i="19"/>
  <c r="C3607" i="19"/>
  <c r="C4390" i="19"/>
  <c r="C1799" i="19"/>
  <c r="C4738" i="19"/>
  <c r="B5348" i="19"/>
  <c r="B783" i="19"/>
  <c r="B719" i="19"/>
  <c r="B518" i="19"/>
  <c r="C4303" i="19"/>
  <c r="C1979" i="19"/>
  <c r="C2339" i="19"/>
  <c r="B847" i="19"/>
  <c r="B4043" i="19"/>
  <c r="B582" i="19"/>
  <c r="C327" i="19"/>
  <c r="B3695" i="19"/>
  <c r="C263" i="19"/>
  <c r="C4129" i="19"/>
  <c r="C455" i="19"/>
  <c r="B3869" i="19"/>
  <c r="B4913" i="19"/>
  <c r="B4304" i="19"/>
  <c r="C4042" i="19"/>
  <c r="B646" i="19"/>
  <c r="B4739" i="19"/>
  <c r="C1529" i="19"/>
  <c r="B4652" i="19"/>
  <c r="C1619" i="19"/>
  <c r="B5000" i="19"/>
  <c r="B3608" i="19"/>
  <c r="C3868" i="19"/>
  <c r="C2609" i="19"/>
  <c r="B4217" i="19"/>
  <c r="B2721" i="19"/>
  <c r="C989" i="19"/>
  <c r="B326" i="19"/>
  <c r="H325" i="19" a="1"/>
  <c r="G4215" i="19"/>
  <c r="G4737" i="19"/>
  <c r="F5348" i="19"/>
  <c r="G647" i="19"/>
  <c r="G2248" i="19"/>
  <c r="F389" i="19"/>
  <c r="G4128" i="19"/>
  <c r="G1798" i="19"/>
  <c r="G5259" i="19"/>
  <c r="G4389" i="19"/>
  <c r="F581" i="19"/>
  <c r="G326" i="19"/>
  <c r="F4738" i="19"/>
  <c r="F4912" i="19"/>
  <c r="G4824" i="19"/>
  <c r="H3518" i="19" a="1"/>
  <c r="G582" i="19"/>
  <c r="G2158" i="19"/>
  <c r="G3780" i="19"/>
  <c r="H68" i="19" a="1"/>
  <c r="H4388" i="19" a="1"/>
  <c r="H3866" i="19" a="1"/>
  <c r="F4303" i="19"/>
  <c r="H645" i="19" a="1"/>
  <c r="G718" i="19"/>
  <c r="H4649" i="19" a="1"/>
  <c r="H517" i="19" a="1"/>
  <c r="G808" i="19"/>
  <c r="F5173" i="19"/>
  <c r="H197" i="19" a="1"/>
  <c r="H2517" i="19" a="1"/>
  <c r="H3605" i="19" a="1"/>
  <c r="H581" i="19" a="1"/>
  <c r="H4823" i="19" a="1"/>
  <c r="G4302" i="19"/>
  <c r="F4042" i="19"/>
  <c r="H5346" i="19" a="1"/>
  <c r="H4562" i="19" a="1"/>
  <c r="G5085" i="19"/>
  <c r="H2607" i="19" a="1"/>
  <c r="F3955" i="19"/>
  <c r="H5171" i="19" a="1"/>
  <c r="G2428" i="19"/>
  <c r="H5084" i="19" a="1"/>
  <c r="F517" i="19"/>
  <c r="G5347" i="19"/>
  <c r="F5086" i="19"/>
  <c r="G1078" i="19"/>
  <c r="G898" i="19"/>
  <c r="H4475" i="19" a="1"/>
  <c r="F4390" i="19"/>
  <c r="F3607" i="19"/>
  <c r="G3519" i="19"/>
  <c r="F718" i="19"/>
  <c r="F4216" i="19"/>
  <c r="H717" i="19" a="1"/>
  <c r="F197" i="19"/>
  <c r="F3694" i="19"/>
  <c r="G1888" i="19"/>
  <c r="H846" i="19" a="1"/>
  <c r="H3779" i="19" a="1"/>
  <c r="H2698" i="19" a="1"/>
  <c r="G518" i="19"/>
  <c r="G5172" i="19"/>
  <c r="G1528" i="19"/>
  <c r="G988" i="19"/>
  <c r="H4214" i="19" a="1"/>
  <c r="H3431" i="19" a="1"/>
  <c r="G1168" i="19"/>
  <c r="H4127" i="19" a="1"/>
  <c r="G198" i="19"/>
  <c r="F3433" i="19"/>
  <c r="F846" i="19"/>
  <c r="G1618" i="19"/>
  <c r="G1708" i="19"/>
  <c r="H133" i="19" a="1"/>
  <c r="F646" i="19"/>
  <c r="F3520" i="19"/>
  <c r="F782" i="19"/>
  <c r="H782" i="19" a="1"/>
  <c r="G2518" i="19"/>
  <c r="H453" i="19" a="1"/>
  <c r="G4041" i="19"/>
  <c r="H4910" i="19" a="1"/>
  <c r="F3868" i="19"/>
  <c r="G3432" i="19"/>
  <c r="H646" i="19" a="1"/>
  <c r="G1258" i="19"/>
  <c r="H5258" i="19" a="1"/>
  <c r="F4825" i="19"/>
  <c r="G2338" i="19"/>
  <c r="F2630" i="19"/>
  <c r="H4736" i="19" a="1"/>
  <c r="G3606" i="19"/>
  <c r="G4911" i="19"/>
  <c r="F4651" i="19"/>
  <c r="G4563" i="19"/>
  <c r="G262" i="19"/>
  <c r="G4998" i="19"/>
  <c r="G2608" i="19"/>
  <c r="H4997" i="19" a="1"/>
  <c r="F3781" i="19"/>
  <c r="H4040" i="19" a="1"/>
  <c r="G3867" i="19"/>
  <c r="G1978" i="19"/>
  <c r="F4129" i="19"/>
  <c r="F133" i="19"/>
  <c r="G1438" i="19"/>
  <c r="G1348" i="19"/>
  <c r="H389" i="19" a="1"/>
  <c r="F325" i="19"/>
  <c r="H3692" i="19" a="1"/>
  <c r="G390" i="19"/>
  <c r="G454" i="19"/>
  <c r="F2539" i="19"/>
  <c r="F4477" i="19"/>
  <c r="G4650" i="19"/>
  <c r="F2720" i="19"/>
  <c r="H3953" i="19" a="1"/>
  <c r="G3954" i="19"/>
  <c r="G2068" i="19"/>
  <c r="G2699" i="19"/>
  <c r="F4999" i="19"/>
  <c r="H261" i="19" a="1"/>
  <c r="F4564" i="19"/>
  <c r="F261" i="19"/>
  <c r="G3693" i="19"/>
  <c r="F5260" i="19"/>
  <c r="H4301" i="19" a="1"/>
  <c r="G4476" i="19"/>
  <c r="F453" i="19"/>
  <c r="H68" i="19" l="1"/>
  <c r="H3779" i="19"/>
  <c r="H133" i="19"/>
  <c r="H4475" i="19"/>
  <c r="H581" i="19"/>
  <c r="H782" i="19"/>
  <c r="H3692" i="19"/>
  <c r="H4910" i="19"/>
  <c r="H4736" i="19"/>
  <c r="H717" i="19"/>
  <c r="H846" i="19"/>
  <c r="H3605" i="19"/>
  <c r="H261" i="19"/>
  <c r="H3953" i="19"/>
  <c r="H389" i="19"/>
  <c r="H4997" i="19"/>
  <c r="H5084" i="19"/>
  <c r="H4301" i="19"/>
  <c r="H517" i="19"/>
  <c r="H5171" i="19"/>
  <c r="H2517" i="19"/>
  <c r="H4649" i="19"/>
  <c r="H453" i="19"/>
  <c r="H5258" i="19"/>
  <c r="H4127" i="19"/>
  <c r="H2607" i="19"/>
  <c r="H3518" i="19"/>
  <c r="H645" i="19"/>
  <c r="H4040" i="19"/>
  <c r="H2698" i="19"/>
  <c r="H646" i="19"/>
  <c r="H3431" i="19"/>
  <c r="H4562" i="19"/>
  <c r="H197" i="19"/>
  <c r="H3866" i="19"/>
  <c r="H4214" i="19"/>
  <c r="H5346" i="19"/>
  <c r="H4823" i="19"/>
  <c r="H4388" i="19"/>
  <c r="H325" i="19"/>
  <c r="B4305" i="19"/>
  <c r="B4827" i="19"/>
  <c r="C328" i="19"/>
  <c r="C3608" i="19"/>
  <c r="B391" i="19"/>
  <c r="C1710" i="19"/>
  <c r="B3957" i="19"/>
  <c r="C4826" i="19"/>
  <c r="B327" i="19"/>
  <c r="C1170" i="19"/>
  <c r="B5001" i="19"/>
  <c r="B4131" i="19"/>
  <c r="C5000" i="19"/>
  <c r="B583" i="19"/>
  <c r="B5262" i="19"/>
  <c r="B4653" i="19"/>
  <c r="C5174" i="19"/>
  <c r="C3782" i="19"/>
  <c r="B3870" i="19"/>
  <c r="B4566" i="19"/>
  <c r="B4218" i="19"/>
  <c r="B5349" i="19"/>
  <c r="C2250" i="19"/>
  <c r="B2541" i="19"/>
  <c r="C1080" i="19"/>
  <c r="C3956" i="19"/>
  <c r="C520" i="19"/>
  <c r="C392" i="19"/>
  <c r="B784" i="19"/>
  <c r="B720" i="19"/>
  <c r="C1890" i="19"/>
  <c r="C1260" i="19"/>
  <c r="C4304" i="19"/>
  <c r="C4652" i="19"/>
  <c r="B4914" i="19"/>
  <c r="B2632" i="19"/>
  <c r="C4130" i="19"/>
  <c r="C1620" i="19"/>
  <c r="C4217" i="19"/>
  <c r="C2430" i="19"/>
  <c r="B848" i="19"/>
  <c r="C900" i="19"/>
  <c r="C2340" i="19"/>
  <c r="C990" i="19"/>
  <c r="C1980" i="19"/>
  <c r="B455" i="19"/>
  <c r="C5348" i="19"/>
  <c r="C1800" i="19"/>
  <c r="B4740" i="19"/>
  <c r="B2722" i="19"/>
  <c r="B3696" i="19"/>
  <c r="B4392" i="19"/>
  <c r="B647" i="19"/>
  <c r="C4478" i="19"/>
  <c r="C456" i="19"/>
  <c r="C810" i="19"/>
  <c r="C720" i="19"/>
  <c r="C1530" i="19"/>
  <c r="C4739" i="19"/>
  <c r="C2160" i="19"/>
  <c r="B5088" i="19"/>
  <c r="C2070" i="19"/>
  <c r="C3695" i="19"/>
  <c r="C4565" i="19"/>
  <c r="C2610" i="19"/>
  <c r="C5087" i="19"/>
  <c r="C3521" i="19"/>
  <c r="C3434" i="19"/>
  <c r="B5175" i="19"/>
  <c r="B519" i="19"/>
  <c r="B263" i="19"/>
  <c r="C648" i="19"/>
  <c r="C2520" i="19"/>
  <c r="B3435" i="19"/>
  <c r="B3522" i="19"/>
  <c r="B3609" i="19"/>
  <c r="C2700" i="19"/>
  <c r="B3783" i="19"/>
  <c r="C4391" i="19"/>
  <c r="C4043" i="19"/>
  <c r="C584" i="19"/>
  <c r="C1440" i="19"/>
  <c r="C1350" i="19"/>
  <c r="C5261" i="19"/>
  <c r="C3869" i="19"/>
  <c r="B4479" i="19"/>
  <c r="C4913" i="19"/>
  <c r="B4044" i="19"/>
  <c r="H3519" i="19" a="1"/>
  <c r="G1349" i="19"/>
  <c r="H783" i="19" a="1"/>
  <c r="F2721" i="19"/>
  <c r="H3780" i="19" a="1"/>
  <c r="G391" i="19"/>
  <c r="H390" i="19" a="1"/>
  <c r="G327" i="19"/>
  <c r="G4042" i="19"/>
  <c r="F3956" i="19"/>
  <c r="G4651" i="19"/>
  <c r="H5347" i="19" a="1"/>
  <c r="H198" i="19" a="1"/>
  <c r="F783" i="19"/>
  <c r="H4911" i="19" a="1"/>
  <c r="G1079" i="19"/>
  <c r="G583" i="19"/>
  <c r="H4737" i="19" a="1"/>
  <c r="H582" i="19" a="1"/>
  <c r="H3606" i="19" a="1"/>
  <c r="H4476" i="19" a="1"/>
  <c r="G1889" i="19"/>
  <c r="F3869" i="19"/>
  <c r="G1439" i="19"/>
  <c r="H4302" i="19" a="1"/>
  <c r="H4563" i="19" a="1"/>
  <c r="F518" i="19"/>
  <c r="H2518" i="19" a="1"/>
  <c r="H847" i="19" a="1"/>
  <c r="G899" i="19"/>
  <c r="H518" i="19" a="1"/>
  <c r="H3867" i="19" a="1"/>
  <c r="F4739" i="19"/>
  <c r="F647" i="19"/>
  <c r="G3694" i="19"/>
  <c r="G4999" i="19"/>
  <c r="F5261" i="19"/>
  <c r="H3954" i="19" a="1"/>
  <c r="G455" i="19"/>
  <c r="F3521" i="19"/>
  <c r="G5260" i="19"/>
  <c r="G2249" i="19"/>
  <c r="H4215" i="19" a="1"/>
  <c r="G1709" i="19"/>
  <c r="H718" i="19" a="1"/>
  <c r="F4304" i="19"/>
  <c r="F454" i="19"/>
  <c r="F198" i="19"/>
  <c r="G1799" i="19"/>
  <c r="G3955" i="19"/>
  <c r="G3433" i="19"/>
  <c r="G2069" i="19"/>
  <c r="G719" i="19"/>
  <c r="F3695" i="19"/>
  <c r="G5173" i="19"/>
  <c r="G2609" i="19"/>
  <c r="G2700" i="19"/>
  <c r="F4217" i="19"/>
  <c r="F4391" i="19"/>
  <c r="G1529" i="19"/>
  <c r="G809" i="19"/>
  <c r="H4128" i="19" a="1"/>
  <c r="F4565" i="19"/>
  <c r="F4043" i="19"/>
  <c r="F262" i="19"/>
  <c r="G1619" i="19"/>
  <c r="G1259" i="19"/>
  <c r="F5349" i="19"/>
  <c r="G3868" i="19"/>
  <c r="H326" i="19" a="1"/>
  <c r="G4477" i="19"/>
  <c r="F326" i="19"/>
  <c r="H2608" i="19" a="1"/>
  <c r="H4041" i="19" a="1"/>
  <c r="G648" i="19"/>
  <c r="G4738" i="19"/>
  <c r="F5087" i="19"/>
  <c r="F4130" i="19"/>
  <c r="G4303" i="19"/>
  <c r="H5085" i="19" a="1"/>
  <c r="G519" i="19"/>
  <c r="G3781" i="19"/>
  <c r="G2429" i="19"/>
  <c r="G4216" i="19"/>
  <c r="G5086" i="19"/>
  <c r="H4650" i="19" a="1"/>
  <c r="G4564" i="19"/>
  <c r="F3434" i="19"/>
  <c r="F4826" i="19"/>
  <c r="G4129" i="19"/>
  <c r="H5259" i="19" a="1"/>
  <c r="G5348" i="19"/>
  <c r="H2699" i="19" a="1"/>
  <c r="H647" i="19" a="1"/>
  <c r="F582" i="19"/>
  <c r="G2519" i="19"/>
  <c r="G989" i="19"/>
  <c r="H5172" i="19" a="1"/>
  <c r="F390" i="19"/>
  <c r="G4825" i="19"/>
  <c r="G4390" i="19"/>
  <c r="G3520" i="19"/>
  <c r="F3608" i="19"/>
  <c r="H3693" i="19" a="1"/>
  <c r="H4824" i="19" a="1"/>
  <c r="H4389" i="19" a="1"/>
  <c r="F4478" i="19"/>
  <c r="H4998" i="19" a="1"/>
  <c r="F2540" i="19"/>
  <c r="H3432" i="19" a="1"/>
  <c r="G263" i="19"/>
  <c r="G3607" i="19"/>
  <c r="F847" i="19"/>
  <c r="F5174" i="19"/>
  <c r="H262" i="19" a="1"/>
  <c r="H454" i="19" a="1"/>
  <c r="G4912" i="19"/>
  <c r="F4913" i="19"/>
  <c r="G2159" i="19"/>
  <c r="G1169" i="19"/>
  <c r="F719" i="19"/>
  <c r="F4652" i="19"/>
  <c r="G1979" i="19"/>
  <c r="F3782" i="19"/>
  <c r="F2631" i="19"/>
  <c r="G2339" i="19"/>
  <c r="F5000" i="19"/>
  <c r="H647" i="19" l="1"/>
  <c r="H3432" i="19"/>
  <c r="H2608" i="19"/>
  <c r="H718" i="19"/>
  <c r="H582" i="19"/>
  <c r="H4563" i="19"/>
  <c r="H454" i="19"/>
  <c r="H4998" i="19"/>
  <c r="H4215" i="19"/>
  <c r="H4737" i="19"/>
  <c r="H198" i="19"/>
  <c r="H262" i="19"/>
  <c r="H4389" i="19"/>
  <c r="H2699" i="19"/>
  <c r="H847" i="19"/>
  <c r="H5347" i="19"/>
  <c r="H390" i="19"/>
  <c r="H4824" i="19"/>
  <c r="H3693" i="19"/>
  <c r="H4128" i="19"/>
  <c r="H5085" i="19"/>
  <c r="H4041" i="19"/>
  <c r="H326" i="19"/>
  <c r="H3954" i="19"/>
  <c r="H2518" i="19"/>
  <c r="H4302" i="19"/>
  <c r="H3780" i="19"/>
  <c r="H5172" i="19"/>
  <c r="H5259" i="19"/>
  <c r="H4650" i="19"/>
  <c r="H783" i="19"/>
  <c r="H4911" i="19"/>
  <c r="H4476" i="19"/>
  <c r="H3867" i="19"/>
  <c r="H518" i="19"/>
  <c r="H3606" i="19"/>
  <c r="H3519" i="19"/>
  <c r="C5001" i="19"/>
  <c r="C811" i="19"/>
  <c r="C721" i="19"/>
  <c r="B4828" i="19"/>
  <c r="C4218" i="19"/>
  <c r="B4306" i="19"/>
  <c r="C5262" i="19"/>
  <c r="C1801" i="19"/>
  <c r="B4567" i="19"/>
  <c r="C1531" i="19"/>
  <c r="B3871" i="19"/>
  <c r="C2701" i="19"/>
  <c r="B5176" i="19"/>
  <c r="C1891" i="19"/>
  <c r="C4392" i="19"/>
  <c r="C457" i="19"/>
  <c r="B4654" i="19"/>
  <c r="B4741" i="19"/>
  <c r="C4914" i="19"/>
  <c r="B456" i="19"/>
  <c r="C2611" i="19"/>
  <c r="B5263" i="19"/>
  <c r="C4653" i="19"/>
  <c r="C901" i="19"/>
  <c r="B4480" i="19"/>
  <c r="C1081" i="19"/>
  <c r="B2633" i="19"/>
  <c r="B2542" i="19"/>
  <c r="B4219" i="19"/>
  <c r="B4393" i="19"/>
  <c r="C3957" i="19"/>
  <c r="C2251" i="19"/>
  <c r="C521" i="19"/>
  <c r="B3784" i="19"/>
  <c r="C2521" i="19"/>
  <c r="C1351" i="19"/>
  <c r="C585" i="19"/>
  <c r="B3958" i="19"/>
  <c r="C649" i="19"/>
  <c r="B5089" i="19"/>
  <c r="C3696" i="19"/>
  <c r="B4132" i="19"/>
  <c r="C3435" i="19"/>
  <c r="C3522" i="19"/>
  <c r="C3783" i="19"/>
  <c r="C2431" i="19"/>
  <c r="B5002" i="19"/>
  <c r="C2341" i="19"/>
  <c r="B5350" i="19"/>
  <c r="C5349" i="19"/>
  <c r="C4131" i="19"/>
  <c r="B3697" i="19"/>
  <c r="B328" i="19"/>
  <c r="C3609" i="19"/>
  <c r="C4827" i="19"/>
  <c r="B2723" i="19"/>
  <c r="B520" i="19"/>
  <c r="C4305" i="19"/>
  <c r="C1981" i="19"/>
  <c r="C3870" i="19"/>
  <c r="B648" i="19"/>
  <c r="B4045" i="19"/>
  <c r="C393" i="19"/>
  <c r="C1441" i="19"/>
  <c r="C4566" i="19"/>
  <c r="C991" i="19"/>
  <c r="B785" i="19"/>
  <c r="B721" i="19"/>
  <c r="C4044" i="19"/>
  <c r="C1261" i="19"/>
  <c r="C4479" i="19"/>
  <c r="B3610" i="19"/>
  <c r="B584" i="19"/>
  <c r="C5175" i="19"/>
  <c r="C2161" i="19"/>
  <c r="C1621" i="19"/>
  <c r="C1711" i="19"/>
  <c r="C4740" i="19"/>
  <c r="B849" i="19"/>
  <c r="C5088" i="19"/>
  <c r="B392" i="19"/>
  <c r="B3436" i="19"/>
  <c r="B3523" i="19"/>
  <c r="C2071" i="19"/>
  <c r="C1171" i="19"/>
  <c r="B4915" i="19"/>
  <c r="G5000" i="19"/>
  <c r="G2160" i="19"/>
  <c r="G3608" i="19"/>
  <c r="H4651" i="19" a="1"/>
  <c r="F4305" i="19"/>
  <c r="F4044" i="19"/>
  <c r="H5086" i="19" a="1"/>
  <c r="H2609" i="19" a="1"/>
  <c r="H719" i="19" a="1"/>
  <c r="H5348" i="19" a="1"/>
  <c r="F3522" i="19"/>
  <c r="H3520" i="19" a="1"/>
  <c r="F5262" i="19"/>
  <c r="F3870" i="19"/>
  <c r="G4304" i="19"/>
  <c r="F327" i="19"/>
  <c r="G392" i="19"/>
  <c r="H3955" i="19" a="1"/>
  <c r="F5001" i="19"/>
  <c r="G4130" i="19"/>
  <c r="F3696" i="19"/>
  <c r="F3783" i="19"/>
  <c r="F5350" i="19"/>
  <c r="F5088" i="19"/>
  <c r="H3694" i="19" a="1"/>
  <c r="H4912" i="19" a="1"/>
  <c r="F391" i="19"/>
  <c r="H4477" i="19" a="1"/>
  <c r="H784" i="19" a="1"/>
  <c r="H4303" i="19" a="1"/>
  <c r="H5173" i="19" a="1"/>
  <c r="F2541" i="19"/>
  <c r="G4913" i="19"/>
  <c r="F263" i="19"/>
  <c r="H3868" i="19" a="1"/>
  <c r="F648" i="19"/>
  <c r="F4131" i="19"/>
  <c r="H2519" i="19" a="1"/>
  <c r="H391" i="19" a="1"/>
  <c r="G2340" i="19"/>
  <c r="F4218" i="19"/>
  <c r="G2070" i="19"/>
  <c r="G4565" i="19"/>
  <c r="H3607" i="19" a="1"/>
  <c r="G1980" i="19"/>
  <c r="H455" i="19" a="1"/>
  <c r="G1260" i="19"/>
  <c r="F455" i="19"/>
  <c r="G4478" i="19"/>
  <c r="G4217" i="19"/>
  <c r="H4564" i="19" a="1"/>
  <c r="G1440" i="19"/>
  <c r="G3869" i="19"/>
  <c r="F519" i="19"/>
  <c r="F4392" i="19"/>
  <c r="G2520" i="19"/>
  <c r="G1800" i="19"/>
  <c r="H4129" i="19" a="1"/>
  <c r="H4999" i="19" a="1"/>
  <c r="G456" i="19"/>
  <c r="G720" i="19"/>
  <c r="H4825" i="19" a="1"/>
  <c r="G5174" i="19"/>
  <c r="H848" i="19" a="1"/>
  <c r="F4566" i="19"/>
  <c r="F4479" i="19"/>
  <c r="G5261" i="19"/>
  <c r="F784" i="19"/>
  <c r="F4740" i="19"/>
  <c r="F583" i="19"/>
  <c r="G1170" i="19"/>
  <c r="H4216" i="19" a="1"/>
  <c r="G584" i="19"/>
  <c r="G1080" i="19"/>
  <c r="G3956" i="19"/>
  <c r="H4738" i="19" a="1"/>
  <c r="G900" i="19"/>
  <c r="F2632" i="19"/>
  <c r="G2430" i="19"/>
  <c r="H4390" i="19" a="1"/>
  <c r="G3434" i="19"/>
  <c r="G1710" i="19"/>
  <c r="G5087" i="19"/>
  <c r="G3521" i="19"/>
  <c r="G4826" i="19"/>
  <c r="G2701" i="19"/>
  <c r="G4652" i="19"/>
  <c r="F5175" i="19"/>
  <c r="G3782" i="19"/>
  <c r="G2250" i="19"/>
  <c r="G5349" i="19"/>
  <c r="F4914" i="19"/>
  <c r="F720" i="19"/>
  <c r="F848" i="19"/>
  <c r="F3609" i="19"/>
  <c r="G810" i="19"/>
  <c r="G1620" i="19"/>
  <c r="G520" i="19"/>
  <c r="H3433" i="19" a="1"/>
  <c r="G4391" i="19"/>
  <c r="F3957" i="19"/>
  <c r="F4653" i="19"/>
  <c r="H4042" i="19" a="1"/>
  <c r="G990" i="19"/>
  <c r="H263" i="19" a="1"/>
  <c r="G4043" i="19"/>
  <c r="G649" i="19"/>
  <c r="G2610" i="19"/>
  <c r="H519" i="19" a="1"/>
  <c r="H327" i="19" a="1"/>
  <c r="F3435" i="19"/>
  <c r="F4827" i="19"/>
  <c r="H2700" i="19" a="1"/>
  <c r="G4739" i="19"/>
  <c r="F2722" i="19"/>
  <c r="G3695" i="19"/>
  <c r="H3781" i="19" a="1"/>
  <c r="G1890" i="19"/>
  <c r="G1350" i="19"/>
  <c r="H583" i="19" a="1"/>
  <c r="H5260" i="19" a="1"/>
  <c r="G328" i="19"/>
  <c r="G1530" i="19"/>
  <c r="H3607" i="19" l="1"/>
  <c r="H784" i="19"/>
  <c r="H5086" i="19"/>
  <c r="H263" i="19"/>
  <c r="H4825" i="19"/>
  <c r="H4129" i="19"/>
  <c r="H3694" i="19"/>
  <c r="H5348" i="19"/>
  <c r="H2700" i="19"/>
  <c r="H4042" i="19"/>
  <c r="H4216" i="19"/>
  <c r="H4564" i="19"/>
  <c r="H391" i="19"/>
  <c r="H5260" i="19"/>
  <c r="H3781" i="19"/>
  <c r="H2519" i="19"/>
  <c r="H4477" i="19"/>
  <c r="H719" i="19"/>
  <c r="H4651" i="19"/>
  <c r="H3433" i="19"/>
  <c r="H4738" i="19"/>
  <c r="H3868" i="19"/>
  <c r="H583" i="19"/>
  <c r="H2609" i="19"/>
  <c r="H327" i="19"/>
  <c r="H848" i="19"/>
  <c r="H3520" i="19"/>
  <c r="H3955" i="19"/>
  <c r="H519" i="19"/>
  <c r="H4999" i="19"/>
  <c r="H4390" i="19"/>
  <c r="H455" i="19"/>
  <c r="H5173" i="19"/>
  <c r="H4912" i="19"/>
  <c r="H4303" i="19"/>
  <c r="B649" i="19"/>
  <c r="C1532" i="19"/>
  <c r="B2724" i="19"/>
  <c r="B3698" i="19"/>
  <c r="C2432" i="19"/>
  <c r="C3610" i="19"/>
  <c r="C4045" i="19"/>
  <c r="C4480" i="19"/>
  <c r="B3959" i="19"/>
  <c r="C2162" i="19"/>
  <c r="C1712" i="19"/>
  <c r="B786" i="19"/>
  <c r="B722" i="19"/>
  <c r="C458" i="19"/>
  <c r="C2072" i="19"/>
  <c r="C3436" i="19"/>
  <c r="C3523" i="19"/>
  <c r="C2612" i="19"/>
  <c r="B2634" i="19"/>
  <c r="C5002" i="19"/>
  <c r="C5350" i="19"/>
  <c r="B4916" i="19"/>
  <c r="C4567" i="19"/>
  <c r="B850" i="19"/>
  <c r="C4915" i="19"/>
  <c r="C4219" i="19"/>
  <c r="B5090" i="19"/>
  <c r="B4046" i="19"/>
  <c r="B3872" i="19"/>
  <c r="B4481" i="19"/>
  <c r="B4829" i="19"/>
  <c r="C722" i="19"/>
  <c r="C812" i="19"/>
  <c r="B4133" i="19"/>
  <c r="B4220" i="19"/>
  <c r="C1172" i="19"/>
  <c r="B5351" i="19"/>
  <c r="C1982" i="19"/>
  <c r="C1622" i="19"/>
  <c r="B4394" i="19"/>
  <c r="B3611" i="19"/>
  <c r="C2252" i="19"/>
  <c r="B3524" i="19"/>
  <c r="B3437" i="19"/>
  <c r="C5263" i="19"/>
  <c r="C3784" i="19"/>
  <c r="C586" i="19"/>
  <c r="B4742" i="19"/>
  <c r="C4393" i="19"/>
  <c r="C1082" i="19"/>
  <c r="C3697" i="19"/>
  <c r="C2522" i="19"/>
  <c r="C650" i="19"/>
  <c r="B4568" i="19"/>
  <c r="C902" i="19"/>
  <c r="B5003" i="19"/>
  <c r="B457" i="19"/>
  <c r="C4828" i="19"/>
  <c r="C1352" i="19"/>
  <c r="B585" i="19"/>
  <c r="B393" i="19"/>
  <c r="B4307" i="19"/>
  <c r="C2702" i="19"/>
  <c r="B5264" i="19"/>
  <c r="B4655" i="19"/>
  <c r="C4306" i="19"/>
  <c r="C5089" i="19"/>
  <c r="C4654" i="19"/>
  <c r="C3871" i="19"/>
  <c r="C1442" i="19"/>
  <c r="B2543" i="19"/>
  <c r="B521" i="19"/>
  <c r="C522" i="19"/>
  <c r="C1262" i="19"/>
  <c r="C1802" i="19"/>
  <c r="C4132" i="19"/>
  <c r="C3958" i="19"/>
  <c r="B5177" i="19"/>
  <c r="C2342" i="19"/>
  <c r="C992" i="19"/>
  <c r="C1892" i="19"/>
  <c r="C5176" i="19"/>
  <c r="B3785" i="19"/>
  <c r="C4741" i="19"/>
  <c r="H720" i="19" a="1"/>
  <c r="G991" i="19"/>
  <c r="G5088" i="19"/>
  <c r="G2431" i="19"/>
  <c r="G4392" i="19"/>
  <c r="G721" i="19"/>
  <c r="F849" i="19"/>
  <c r="H3869" i="19" a="1"/>
  <c r="G2251" i="19"/>
  <c r="H5349" i="19" a="1"/>
  <c r="G1081" i="19"/>
  <c r="F649" i="19"/>
  <c r="G3522" i="19"/>
  <c r="F5002" i="19"/>
  <c r="G4653" i="19"/>
  <c r="H4217" i="19" a="1"/>
  <c r="G5175" i="19"/>
  <c r="H456" i="19" a="1"/>
  <c r="H3434" i="19" a="1"/>
  <c r="G4740" i="19"/>
  <c r="G4914" i="19"/>
  <c r="G5350" i="19"/>
  <c r="F5351" i="19"/>
  <c r="F4219" i="19"/>
  <c r="H4478" i="19" a="1"/>
  <c r="H785" i="19" a="1"/>
  <c r="H520" i="19" a="1"/>
  <c r="G1891" i="19"/>
  <c r="G2521" i="19"/>
  <c r="G4479" i="19"/>
  <c r="G4218" i="19"/>
  <c r="G521" i="19"/>
  <c r="H4391" i="19" a="1"/>
  <c r="F4741" i="19"/>
  <c r="H2610" i="19" a="1"/>
  <c r="H4565" i="19" a="1"/>
  <c r="H4826" i="19" a="1"/>
  <c r="F4654" i="19"/>
  <c r="H3608" i="19" a="1"/>
  <c r="G585" i="19"/>
  <c r="F584" i="19"/>
  <c r="G4305" i="19"/>
  <c r="F4828" i="19"/>
  <c r="F2723" i="19"/>
  <c r="H4304" i="19" a="1"/>
  <c r="H3956" i="19" a="1"/>
  <c r="G650" i="19"/>
  <c r="H392" i="19" a="1"/>
  <c r="H4913" i="19" a="1"/>
  <c r="F3610" i="19"/>
  <c r="F4567" i="19"/>
  <c r="G1351" i="19"/>
  <c r="H3782" i="19" a="1"/>
  <c r="H3695" i="19" a="1"/>
  <c r="G4044" i="19"/>
  <c r="F4480" i="19"/>
  <c r="F4393" i="19"/>
  <c r="G4131" i="19"/>
  <c r="H584" i="19" a="1"/>
  <c r="G3609" i="19"/>
  <c r="H5087" i="19" a="1"/>
  <c r="G811" i="19"/>
  <c r="H4652" i="19" a="1"/>
  <c r="F4915" i="19"/>
  <c r="F392" i="19"/>
  <c r="F3871" i="19"/>
  <c r="H849" i="19" a="1"/>
  <c r="F785" i="19"/>
  <c r="F5176" i="19"/>
  <c r="F328" i="19"/>
  <c r="F3523" i="19"/>
  <c r="G1441" i="19"/>
  <c r="G2611" i="19"/>
  <c r="F3958" i="19"/>
  <c r="G3435" i="19"/>
  <c r="G3783" i="19"/>
  <c r="F5263" i="19"/>
  <c r="F4045" i="19"/>
  <c r="H5000" i="19" a="1"/>
  <c r="G2702" i="19"/>
  <c r="G1261" i="19"/>
  <c r="H3521" i="19" a="1"/>
  <c r="F721" i="19"/>
  <c r="G1801" i="19"/>
  <c r="F4132" i="19"/>
  <c r="G4566" i="19"/>
  <c r="G4827" i="19"/>
  <c r="G2161" i="19"/>
  <c r="H4739" i="19" a="1"/>
  <c r="H4043" i="19" a="1"/>
  <c r="G3696" i="19"/>
  <c r="G2071" i="19"/>
  <c r="F5089" i="19"/>
  <c r="G3957" i="19"/>
  <c r="G5001" i="19"/>
  <c r="F3436" i="19"/>
  <c r="G1531" i="19"/>
  <c r="H5174" i="19" a="1"/>
  <c r="F456" i="19"/>
  <c r="G5262" i="19"/>
  <c r="G901" i="19"/>
  <c r="F3784" i="19"/>
  <c r="G457" i="19"/>
  <c r="G1171" i="19"/>
  <c r="H2701" i="19" a="1"/>
  <c r="G1981" i="19"/>
  <c r="G1621" i="19"/>
  <c r="F2542" i="19"/>
  <c r="F520" i="19"/>
  <c r="H5261" i="19" a="1"/>
  <c r="H2520" i="19" a="1"/>
  <c r="G3870" i="19"/>
  <c r="F2633" i="19"/>
  <c r="G1711" i="19"/>
  <c r="H648" i="19" a="1"/>
  <c r="H4130" i="19" a="1"/>
  <c r="G2341" i="19"/>
  <c r="H328" i="19" a="1"/>
  <c r="F3697" i="19"/>
  <c r="F4306" i="19"/>
  <c r="G393" i="19"/>
  <c r="H849" i="19" l="1"/>
  <c r="H520" i="19"/>
  <c r="H4130" i="19"/>
  <c r="H2520" i="19"/>
  <c r="H3956" i="19"/>
  <c r="H3608" i="19"/>
  <c r="H4217" i="19"/>
  <c r="H5349" i="19"/>
  <c r="H5261" i="19"/>
  <c r="H785" i="19"/>
  <c r="H5174" i="19"/>
  <c r="H3695" i="19"/>
  <c r="H3521" i="19"/>
  <c r="H4304" i="19"/>
  <c r="H4826" i="19"/>
  <c r="H648" i="19"/>
  <c r="H4913" i="19"/>
  <c r="H4652" i="19"/>
  <c r="H4565" i="19"/>
  <c r="H2610" i="19"/>
  <c r="H4478" i="19"/>
  <c r="H3782" i="19"/>
  <c r="H392" i="19"/>
  <c r="H5087" i="19"/>
  <c r="H4391" i="19"/>
  <c r="H328" i="19"/>
  <c r="H3869" i="19"/>
  <c r="H5000" i="19"/>
  <c r="H584" i="19"/>
  <c r="H3434" i="19"/>
  <c r="H2701" i="19"/>
  <c r="H4043" i="19"/>
  <c r="H456" i="19"/>
  <c r="H720" i="19"/>
  <c r="H4739" i="19"/>
  <c r="C587" i="19"/>
  <c r="C4307" i="19"/>
  <c r="B4047" i="19"/>
  <c r="C1983" i="19"/>
  <c r="B458" i="19"/>
  <c r="B522" i="19"/>
  <c r="B3699" i="19"/>
  <c r="B5004" i="19"/>
  <c r="C2703" i="19"/>
  <c r="C2523" i="19"/>
  <c r="B586" i="19"/>
  <c r="C4742" i="19"/>
  <c r="B4743" i="19"/>
  <c r="C4481" i="19"/>
  <c r="C5351" i="19"/>
  <c r="B3960" i="19"/>
  <c r="C5003" i="19"/>
  <c r="B787" i="19"/>
  <c r="B723" i="19"/>
  <c r="C4568" i="19"/>
  <c r="C4829" i="19"/>
  <c r="C4220" i="19"/>
  <c r="B650" i="19"/>
  <c r="C2613" i="19"/>
  <c r="B3525" i="19"/>
  <c r="B3438" i="19"/>
  <c r="B4482" i="19"/>
  <c r="C1263" i="19"/>
  <c r="C903" i="19"/>
  <c r="B4134" i="19"/>
  <c r="C3611" i="19"/>
  <c r="B851" i="19"/>
  <c r="B3786" i="19"/>
  <c r="B5091" i="19"/>
  <c r="B4830" i="19"/>
  <c r="C5090" i="19"/>
  <c r="C1803" i="19"/>
  <c r="C4133" i="19"/>
  <c r="C1083" i="19"/>
  <c r="C1893" i="19"/>
  <c r="B2544" i="19"/>
  <c r="B5352" i="19"/>
  <c r="C723" i="19"/>
  <c r="C813" i="19"/>
  <c r="C3524" i="19"/>
  <c r="C3437" i="19"/>
  <c r="B3873" i="19"/>
  <c r="C2433" i="19"/>
  <c r="C3785" i="19"/>
  <c r="C651" i="19"/>
  <c r="B3612" i="19"/>
  <c r="C1713" i="19"/>
  <c r="B4308" i="19"/>
  <c r="C2163" i="19"/>
  <c r="B2725" i="19"/>
  <c r="C1353" i="19"/>
  <c r="C5177" i="19"/>
  <c r="C1443" i="19"/>
  <c r="C993" i="19"/>
  <c r="C2343" i="19"/>
  <c r="B4221" i="19"/>
  <c r="B4917" i="19"/>
  <c r="B5178" i="19"/>
  <c r="C4655" i="19"/>
  <c r="C3698" i="19"/>
  <c r="C5264" i="19"/>
  <c r="B5265" i="19"/>
  <c r="C1533" i="19"/>
  <c r="B4656" i="19"/>
  <c r="C2073" i="19"/>
  <c r="B4569" i="19"/>
  <c r="B2635" i="19"/>
  <c r="C523" i="19"/>
  <c r="C2253" i="19"/>
  <c r="C1623" i="19"/>
  <c r="C4046" i="19"/>
  <c r="C3959" i="19"/>
  <c r="C4394" i="19"/>
  <c r="B4395" i="19"/>
  <c r="C4916" i="19"/>
  <c r="C1173" i="19"/>
  <c r="C3872" i="19"/>
  <c r="F5352" i="19"/>
  <c r="H4914" i="19" a="1"/>
  <c r="G5351" i="19"/>
  <c r="G992" i="19"/>
  <c r="G1442" i="19"/>
  <c r="G812" i="19"/>
  <c r="G586" i="19"/>
  <c r="G1082" i="19"/>
  <c r="F5264" i="19"/>
  <c r="F3872" i="19"/>
  <c r="F3698" i="19"/>
  <c r="G3436" i="19"/>
  <c r="G2072" i="19"/>
  <c r="F650" i="19"/>
  <c r="H457" i="19" a="1"/>
  <c r="G458" i="19"/>
  <c r="H3696" i="19" a="1"/>
  <c r="G2162" i="19"/>
  <c r="H2521" i="19" a="1"/>
  <c r="F4829" i="19"/>
  <c r="F722" i="19"/>
  <c r="G2342" i="19"/>
  <c r="G4828" i="19"/>
  <c r="H4740" i="19" a="1"/>
  <c r="H393" i="19" a="1"/>
  <c r="G4480" i="19"/>
  <c r="G1712" i="19"/>
  <c r="G1352" i="19"/>
  <c r="G3784" i="19"/>
  <c r="G4219" i="19"/>
  <c r="F2724" i="19"/>
  <c r="G522" i="19"/>
  <c r="F3785" i="19"/>
  <c r="G2432" i="19"/>
  <c r="H5262" i="19" a="1"/>
  <c r="G1172" i="19"/>
  <c r="H4479" i="19" a="1"/>
  <c r="F5090" i="19"/>
  <c r="H786" i="19" a="1"/>
  <c r="H2702" i="19" a="1"/>
  <c r="H4218" i="19" a="1"/>
  <c r="G3697" i="19"/>
  <c r="F393" i="19"/>
  <c r="H4305" i="19" a="1"/>
  <c r="H850" i="19" a="1"/>
  <c r="G4393" i="19"/>
  <c r="H650" i="19" a="1"/>
  <c r="G1622" i="19"/>
  <c r="F3611" i="19"/>
  <c r="F4220" i="19"/>
  <c r="G1892" i="19"/>
  <c r="G2703" i="19"/>
  <c r="G5089" i="19"/>
  <c r="G3523" i="19"/>
  <c r="G5263" i="19"/>
  <c r="G722" i="19"/>
  <c r="G4915" i="19"/>
  <c r="G4045" i="19"/>
  <c r="F3959" i="19"/>
  <c r="G1532" i="19"/>
  <c r="H4044" i="19" a="1"/>
  <c r="G5176" i="19"/>
  <c r="G1982" i="19"/>
  <c r="F585" i="19"/>
  <c r="H5088" i="19" a="1"/>
  <c r="F5177" i="19"/>
  <c r="G2522" i="19"/>
  <c r="G4567" i="19"/>
  <c r="H585" i="19" a="1"/>
  <c r="G902" i="19"/>
  <c r="G3958" i="19"/>
  <c r="F4916" i="19"/>
  <c r="H4653" i="19" a="1"/>
  <c r="H721" i="19" a="1"/>
  <c r="F786" i="19"/>
  <c r="G4654" i="19"/>
  <c r="G2612" i="19"/>
  <c r="F457" i="19"/>
  <c r="H4827" i="19" a="1"/>
  <c r="F4394" i="19"/>
  <c r="H4131" i="19" a="1"/>
  <c r="F4481" i="19"/>
  <c r="F2634" i="19"/>
  <c r="F4133" i="19"/>
  <c r="F4307" i="19"/>
  <c r="G2252" i="19"/>
  <c r="G4741" i="19"/>
  <c r="G4132" i="19"/>
  <c r="F4742" i="19"/>
  <c r="G1802" i="19"/>
  <c r="G3610" i="19"/>
  <c r="F5003" i="19"/>
  <c r="H4566" i="19" a="1"/>
  <c r="H649" i="19" a="1"/>
  <c r="F521" i="19"/>
  <c r="H3870" i="19" a="1"/>
  <c r="G5002" i="19"/>
  <c r="H4392" i="19" a="1"/>
  <c r="G1262" i="19"/>
  <c r="G3871" i="19"/>
  <c r="F3437" i="19"/>
  <c r="H2611" i="19" a="1"/>
  <c r="F2543" i="19"/>
  <c r="F4655" i="19"/>
  <c r="F4568" i="19"/>
  <c r="G4306" i="19"/>
  <c r="F3524" i="19"/>
  <c r="H3435" i="19" a="1"/>
  <c r="H3522" i="19" a="1"/>
  <c r="H3783" i="19" a="1"/>
  <c r="H521" i="19" a="1"/>
  <c r="F4046" i="19"/>
  <c r="H5350" i="19" a="1"/>
  <c r="H5001" i="19" a="1"/>
  <c r="F850" i="19"/>
  <c r="H5175" i="19" a="1"/>
  <c r="H3957" i="19" a="1"/>
  <c r="H3609" i="19" a="1"/>
  <c r="G651" i="19"/>
  <c r="H650" i="19" l="1"/>
  <c r="H3696" i="19"/>
  <c r="H5175" i="19"/>
  <c r="H850" i="19"/>
  <c r="H4653" i="19"/>
  <c r="H585" i="19"/>
  <c r="H4305" i="19"/>
  <c r="H4740" i="19"/>
  <c r="H521" i="19"/>
  <c r="H2611" i="19"/>
  <c r="H4044" i="19"/>
  <c r="H4218" i="19"/>
  <c r="H3609" i="19"/>
  <c r="H5001" i="19"/>
  <c r="H3783" i="19"/>
  <c r="H2702" i="19"/>
  <c r="H457" i="19"/>
  <c r="H786" i="19"/>
  <c r="H3522" i="19"/>
  <c r="H4392" i="19"/>
  <c r="H4479" i="19"/>
  <c r="H3957" i="19"/>
  <c r="H5350" i="19"/>
  <c r="H3435" i="19"/>
  <c r="H3870" i="19"/>
  <c r="H4131" i="19"/>
  <c r="H5088" i="19"/>
  <c r="H5262" i="19"/>
  <c r="H393" i="19"/>
  <c r="H649" i="19"/>
  <c r="H2521" i="19"/>
  <c r="H4914" i="19"/>
  <c r="H4566" i="19"/>
  <c r="H721" i="19"/>
  <c r="H4827" i="19"/>
  <c r="C3960" i="19"/>
  <c r="C2344" i="19"/>
  <c r="B5005" i="19"/>
  <c r="C1534" i="19"/>
  <c r="C2254" i="19"/>
  <c r="B3700" i="19"/>
  <c r="B3961" i="19"/>
  <c r="B4570" i="19"/>
  <c r="B852" i="19"/>
  <c r="C2614" i="19"/>
  <c r="C4395" i="19"/>
  <c r="C4047" i="19"/>
  <c r="C588" i="19"/>
  <c r="B2545" i="19"/>
  <c r="C4221" i="19"/>
  <c r="B5179" i="19"/>
  <c r="B3526" i="19"/>
  <c r="B3439" i="19"/>
  <c r="C4308" i="19"/>
  <c r="C5091" i="19"/>
  <c r="B523" i="19"/>
  <c r="C652" i="19"/>
  <c r="B4744" i="19"/>
  <c r="C3786" i="19"/>
  <c r="B4309" i="19"/>
  <c r="C5265" i="19"/>
  <c r="C3525" i="19"/>
  <c r="C3438" i="19"/>
  <c r="C1894" i="19"/>
  <c r="B3874" i="19"/>
  <c r="B4222" i="19"/>
  <c r="B3613" i="19"/>
  <c r="B4831" i="19"/>
  <c r="C3612" i="19"/>
  <c r="C4917" i="19"/>
  <c r="B4048" i="19"/>
  <c r="C4134" i="19"/>
  <c r="C5004" i="19"/>
  <c r="C1624" i="19"/>
  <c r="C1444" i="19"/>
  <c r="C1984" i="19"/>
  <c r="C5178" i="19"/>
  <c r="C4830" i="19"/>
  <c r="C1264" i="19"/>
  <c r="B4396" i="19"/>
  <c r="B2636" i="19"/>
  <c r="C4743" i="19"/>
  <c r="C2434" i="19"/>
  <c r="C3873" i="19"/>
  <c r="C994" i="19"/>
  <c r="B5092" i="19"/>
  <c r="C2074" i="19"/>
  <c r="B4483" i="19"/>
  <c r="C1084" i="19"/>
  <c r="C1804" i="19"/>
  <c r="C904" i="19"/>
  <c r="C1354" i="19"/>
  <c r="C2704" i="19"/>
  <c r="C4656" i="19"/>
  <c r="B651" i="19"/>
  <c r="B4135" i="19"/>
  <c r="C1714" i="19"/>
  <c r="B4657" i="19"/>
  <c r="B5353" i="19"/>
  <c r="B5266" i="19"/>
  <c r="B2726" i="19"/>
  <c r="C2524" i="19"/>
  <c r="C724" i="19"/>
  <c r="C814" i="19"/>
  <c r="C1174" i="19"/>
  <c r="B4918" i="19"/>
  <c r="B3787" i="19"/>
  <c r="C4482" i="19"/>
  <c r="C3699" i="19"/>
  <c r="B788" i="19"/>
  <c r="B724" i="19"/>
  <c r="C4569" i="19"/>
  <c r="B587" i="19"/>
  <c r="C5352" i="19"/>
  <c r="C2164" i="19"/>
  <c r="F4569" i="19"/>
  <c r="H5002" i="19" a="1"/>
  <c r="G4133" i="19"/>
  <c r="G1083" i="19"/>
  <c r="H787" i="19" a="1"/>
  <c r="G587" i="19"/>
  <c r="F651" i="19"/>
  <c r="H5176" i="19" a="1"/>
  <c r="G903" i="19"/>
  <c r="G523" i="19"/>
  <c r="H851" i="19" a="1"/>
  <c r="F3525" i="19"/>
  <c r="H4045" i="19" a="1"/>
  <c r="G2613" i="19"/>
  <c r="G2704" i="19"/>
  <c r="G5352" i="19"/>
  <c r="H3784" i="19" a="1"/>
  <c r="F723" i="19"/>
  <c r="F4308" i="19"/>
  <c r="G993" i="19"/>
  <c r="G1713" i="19"/>
  <c r="H458" i="19" a="1"/>
  <c r="H4567" i="19" a="1"/>
  <c r="G3611" i="19"/>
  <c r="F4917" i="19"/>
  <c r="H2612" i="19" a="1"/>
  <c r="H522" i="19" a="1"/>
  <c r="G4568" i="19"/>
  <c r="F3873" i="19"/>
  <c r="H3610" i="19" a="1"/>
  <c r="F3960" i="19"/>
  <c r="H4132" i="19" a="1"/>
  <c r="H4480" i="19" a="1"/>
  <c r="H586" i="19" a="1"/>
  <c r="F4395" i="19"/>
  <c r="H4828" i="19" a="1"/>
  <c r="G2073" i="19"/>
  <c r="G5177" i="19"/>
  <c r="G1623" i="19"/>
  <c r="F851" i="19"/>
  <c r="G2433" i="19"/>
  <c r="H2522" i="19" a="1"/>
  <c r="F4482" i="19"/>
  <c r="G3872" i="19"/>
  <c r="G1263" i="19"/>
  <c r="H4393" i="19" a="1"/>
  <c r="G5264" i="19"/>
  <c r="H5263" i="19" a="1"/>
  <c r="G1443" i="19"/>
  <c r="F787" i="19"/>
  <c r="F522" i="19"/>
  <c r="G2253" i="19"/>
  <c r="H4219" i="19" a="1"/>
  <c r="G1803" i="19"/>
  <c r="H4915" i="19" a="1"/>
  <c r="H2703" i="19" a="1"/>
  <c r="G2523" i="19"/>
  <c r="G4220" i="19"/>
  <c r="G1353" i="19"/>
  <c r="H5351" i="19" a="1"/>
  <c r="G2163" i="19"/>
  <c r="F3786" i="19"/>
  <c r="F2725" i="19"/>
  <c r="F4656" i="19"/>
  <c r="G5003" i="19"/>
  <c r="F5091" i="19"/>
  <c r="H3436" i="19" a="1"/>
  <c r="H651" i="19" a="1"/>
  <c r="G3437" i="19"/>
  <c r="G1983" i="19"/>
  <c r="G3959" i="19"/>
  <c r="F3438" i="19"/>
  <c r="F3612" i="19"/>
  <c r="H3871" i="19" a="1"/>
  <c r="F4134" i="19"/>
  <c r="H4654" i="19" a="1"/>
  <c r="G1173" i="19"/>
  <c r="F4047" i="19"/>
  <c r="G3524" i="19"/>
  <c r="G4829" i="19"/>
  <c r="G723" i="19"/>
  <c r="F5178" i="19"/>
  <c r="G4916" i="19"/>
  <c r="H722" i="19" a="1"/>
  <c r="G1533" i="19"/>
  <c r="G4742" i="19"/>
  <c r="H3958" i="19" a="1"/>
  <c r="G2343" i="19"/>
  <c r="G4307" i="19"/>
  <c r="F586" i="19"/>
  <c r="G4481" i="19"/>
  <c r="G4046" i="19"/>
  <c r="F4743" i="19"/>
  <c r="G4394" i="19"/>
  <c r="F458" i="19"/>
  <c r="H3697" i="19" a="1"/>
  <c r="G5090" i="19"/>
  <c r="F2544" i="19"/>
  <c r="G4655" i="19"/>
  <c r="G813" i="19"/>
  <c r="F5265" i="19"/>
  <c r="F3699" i="19"/>
  <c r="G1893" i="19"/>
  <c r="H3523" i="19" a="1"/>
  <c r="F4221" i="19"/>
  <c r="F2635" i="19"/>
  <c r="F5004" i="19"/>
  <c r="G3698" i="19"/>
  <c r="F5353" i="19"/>
  <c r="H4741" i="19" a="1"/>
  <c r="F4830" i="19"/>
  <c r="H4306" i="19" a="1"/>
  <c r="H5089" i="19" a="1"/>
  <c r="G3785" i="19"/>
  <c r="G652" i="19"/>
  <c r="H651" i="19" l="1"/>
  <c r="H787" i="19"/>
  <c r="H3697" i="19"/>
  <c r="H4915" i="19"/>
  <c r="H3436" i="19"/>
  <c r="H4393" i="19"/>
  <c r="H4828" i="19"/>
  <c r="H4567" i="19"/>
  <c r="H4741" i="19"/>
  <c r="H3523" i="19"/>
  <c r="H586" i="19"/>
  <c r="H4045" i="19"/>
  <c r="H5351" i="19"/>
  <c r="H4480" i="19"/>
  <c r="H5089" i="19"/>
  <c r="H5176" i="19"/>
  <c r="H4132" i="19"/>
  <c r="H458" i="19"/>
  <c r="H4219" i="19"/>
  <c r="H5263" i="19"/>
  <c r="H2522" i="19"/>
  <c r="H3610" i="19"/>
  <c r="H4306" i="19"/>
  <c r="H3784" i="19"/>
  <c r="H5002" i="19"/>
  <c r="H3958" i="19"/>
  <c r="H722" i="19"/>
  <c r="H4654" i="19"/>
  <c r="H522" i="19"/>
  <c r="H851" i="19"/>
  <c r="H3871" i="19"/>
  <c r="H2703" i="19"/>
  <c r="H2612" i="19"/>
  <c r="B789" i="19"/>
  <c r="B725" i="19"/>
  <c r="B4745" i="19"/>
  <c r="C2615" i="19"/>
  <c r="C4744" i="19"/>
  <c r="C1895" i="19"/>
  <c r="B5180" i="19"/>
  <c r="C4831" i="19"/>
  <c r="C4918" i="19"/>
  <c r="C5005" i="19"/>
  <c r="C2705" i="19"/>
  <c r="C3787" i="19"/>
  <c r="B5006" i="19"/>
  <c r="C1085" i="19"/>
  <c r="B3614" i="19"/>
  <c r="B3788" i="19"/>
  <c r="C2435" i="19"/>
  <c r="B652" i="19"/>
  <c r="C4570" i="19"/>
  <c r="C1265" i="19"/>
  <c r="B2727" i="19"/>
  <c r="C1805" i="19"/>
  <c r="C1175" i="19"/>
  <c r="B2637" i="19"/>
  <c r="C5266" i="19"/>
  <c r="C5092" i="19"/>
  <c r="C3700" i="19"/>
  <c r="B3962" i="19"/>
  <c r="C653" i="19"/>
  <c r="C4048" i="19"/>
  <c r="C4222" i="19"/>
  <c r="B4397" i="19"/>
  <c r="B588" i="19"/>
  <c r="C4135" i="19"/>
  <c r="C2345" i="19"/>
  <c r="B4223" i="19"/>
  <c r="C1985" i="19"/>
  <c r="C3874" i="19"/>
  <c r="C725" i="19"/>
  <c r="C815" i="19"/>
  <c r="C4657" i="19"/>
  <c r="B5354" i="19"/>
  <c r="C1445" i="19"/>
  <c r="B4571" i="19"/>
  <c r="C3961" i="19"/>
  <c r="B4484" i="19"/>
  <c r="C2075" i="19"/>
  <c r="B4919" i="19"/>
  <c r="B5267" i="19"/>
  <c r="C2255" i="19"/>
  <c r="B3875" i="19"/>
  <c r="C905" i="19"/>
  <c r="C995" i="19"/>
  <c r="C2525" i="19"/>
  <c r="C3526" i="19"/>
  <c r="C3439" i="19"/>
  <c r="C5179" i="19"/>
  <c r="B4658" i="19"/>
  <c r="C1625" i="19"/>
  <c r="C2165" i="19"/>
  <c r="C1355" i="19"/>
  <c r="C1535" i="19"/>
  <c r="B4136" i="19"/>
  <c r="B3701" i="19"/>
  <c r="C4309" i="19"/>
  <c r="C4483" i="19"/>
  <c r="B853" i="19"/>
  <c r="C1715" i="19"/>
  <c r="C3613" i="19"/>
  <c r="B4832" i="19"/>
  <c r="C4396" i="19"/>
  <c r="B2546" i="19"/>
  <c r="B4049" i="19"/>
  <c r="B5093" i="19"/>
  <c r="B4310" i="19"/>
  <c r="C5353" i="19"/>
  <c r="B3527" i="19"/>
  <c r="B3440" i="19"/>
  <c r="F3700" i="19"/>
  <c r="F4918" i="19"/>
  <c r="H5177" i="19" a="1"/>
  <c r="H3959" i="19" a="1"/>
  <c r="G1714" i="19"/>
  <c r="H2704" i="19" a="1"/>
  <c r="G2614" i="19"/>
  <c r="H788" i="19" a="1"/>
  <c r="H723" i="19" a="1"/>
  <c r="H4568" i="19" a="1"/>
  <c r="G3612" i="19"/>
  <c r="F4222" i="19"/>
  <c r="H4046" i="19" a="1"/>
  <c r="H3785" i="19" a="1"/>
  <c r="G2705" i="19"/>
  <c r="G4743" i="19"/>
  <c r="F4831" i="19"/>
  <c r="G2344" i="19"/>
  <c r="H4394" i="19" a="1"/>
  <c r="G5178" i="19"/>
  <c r="G4047" i="19"/>
  <c r="G2164" i="19"/>
  <c r="F4483" i="19"/>
  <c r="G588" i="19"/>
  <c r="F5354" i="19"/>
  <c r="G2434" i="19"/>
  <c r="H4829" i="19" a="1"/>
  <c r="G653" i="19"/>
  <c r="G5265" i="19"/>
  <c r="F4135" i="19"/>
  <c r="H4481" i="19" a="1"/>
  <c r="F523" i="19"/>
  <c r="F652" i="19"/>
  <c r="H5003" i="19" a="1"/>
  <c r="F4570" i="19"/>
  <c r="F587" i="19"/>
  <c r="F3526" i="19"/>
  <c r="F4048" i="19"/>
  <c r="H852" i="19" a="1"/>
  <c r="F2636" i="19"/>
  <c r="G2524" i="19"/>
  <c r="G5353" i="19"/>
  <c r="H3698" i="19" a="1"/>
  <c r="H3437" i="19" a="1"/>
  <c r="G5004" i="19"/>
  <c r="F4744" i="19"/>
  <c r="G1354" i="19"/>
  <c r="G1624" i="19"/>
  <c r="H5352" i="19" a="1"/>
  <c r="G1084" i="19"/>
  <c r="G1984" i="19"/>
  <c r="H3524" i="19" a="1"/>
  <c r="G1804" i="19"/>
  <c r="F852" i="19"/>
  <c r="F3787" i="19"/>
  <c r="G5091" i="19"/>
  <c r="G724" i="19"/>
  <c r="F5179" i="19"/>
  <c r="G3960" i="19"/>
  <c r="G4395" i="19"/>
  <c r="G4482" i="19"/>
  <c r="G3786" i="19"/>
  <c r="G3699" i="19"/>
  <c r="G4569" i="19"/>
  <c r="G1894" i="19"/>
  <c r="H4655" i="19" a="1"/>
  <c r="G1174" i="19"/>
  <c r="G1264" i="19"/>
  <c r="G3873" i="19"/>
  <c r="G1444" i="19"/>
  <c r="F4657" i="19"/>
  <c r="F3874" i="19"/>
  <c r="H5264" i="19" a="1"/>
  <c r="F2545" i="19"/>
  <c r="F724" i="19"/>
  <c r="G4221" i="19"/>
  <c r="G1534" i="19"/>
  <c r="G3438" i="19"/>
  <c r="G904" i="19"/>
  <c r="H587" i="19" a="1"/>
  <c r="F5005" i="19"/>
  <c r="G4308" i="19"/>
  <c r="G4656" i="19"/>
  <c r="H4916" i="19" a="1"/>
  <c r="H2523" i="19" a="1"/>
  <c r="H3611" i="19" a="1"/>
  <c r="G4830" i="19"/>
  <c r="H2613" i="19" a="1"/>
  <c r="G3525" i="19"/>
  <c r="G994" i="19"/>
  <c r="H523" i="19" a="1"/>
  <c r="F788" i="19"/>
  <c r="F5266" i="19"/>
  <c r="F5092" i="19"/>
  <c r="H5090" i="19" a="1"/>
  <c r="G2074" i="19"/>
  <c r="F4309" i="19"/>
  <c r="F2726" i="19"/>
  <c r="F3961" i="19"/>
  <c r="H4307" i="19" a="1"/>
  <c r="F4396" i="19"/>
  <c r="H3872" i="19" a="1"/>
  <c r="G2254" i="19"/>
  <c r="F3439" i="19"/>
  <c r="H4220" i="19" a="1"/>
  <c r="H4742" i="19" a="1"/>
  <c r="F3613" i="19"/>
  <c r="H4133" i="19" a="1"/>
  <c r="G4917" i="19"/>
  <c r="G4134" i="19"/>
  <c r="G814" i="19"/>
  <c r="H4829" i="19" l="1"/>
  <c r="H788" i="19"/>
  <c r="H4742" i="19"/>
  <c r="H3872" i="19"/>
  <c r="H5090" i="19"/>
  <c r="H852" i="19"/>
  <c r="H4655" i="19"/>
  <c r="H4220" i="19"/>
  <c r="H2704" i="19"/>
  <c r="H4568" i="19"/>
  <c r="H4307" i="19"/>
  <c r="H523" i="19"/>
  <c r="H5352" i="19"/>
  <c r="H3437" i="19"/>
  <c r="H5003" i="19"/>
  <c r="H3785" i="19"/>
  <c r="H4133" i="19"/>
  <c r="H723" i="19"/>
  <c r="H3959" i="19"/>
  <c r="H2613" i="19"/>
  <c r="H587" i="19"/>
  <c r="H3698" i="19"/>
  <c r="H4481" i="19"/>
  <c r="H4046" i="19"/>
  <c r="H4394" i="19"/>
  <c r="H5177" i="19"/>
  <c r="H3611" i="19"/>
  <c r="H2523" i="19"/>
  <c r="H3524" i="19"/>
  <c r="H5264" i="19"/>
  <c r="H4916" i="19"/>
  <c r="B3615" i="19"/>
  <c r="B4137" i="19"/>
  <c r="C3701" i="19"/>
  <c r="B4311" i="19"/>
  <c r="B5007" i="19"/>
  <c r="B2547" i="19"/>
  <c r="C1806" i="19"/>
  <c r="C2256" i="19"/>
  <c r="B2638" i="19"/>
  <c r="C4919" i="19"/>
  <c r="C4484" i="19"/>
  <c r="B3789" i="19"/>
  <c r="C3614" i="19"/>
  <c r="C726" i="19"/>
  <c r="C816" i="19"/>
  <c r="C2436" i="19"/>
  <c r="B4485" i="19"/>
  <c r="B4050" i="19"/>
  <c r="C1356" i="19"/>
  <c r="B3876" i="19"/>
  <c r="C3875" i="19"/>
  <c r="C2706" i="19"/>
  <c r="B4398" i="19"/>
  <c r="B4224" i="19"/>
  <c r="C1716" i="19"/>
  <c r="B3963" i="19"/>
  <c r="C2166" i="19"/>
  <c r="C1536" i="19"/>
  <c r="C1266" i="19"/>
  <c r="C4658" i="19"/>
  <c r="B3702" i="19"/>
  <c r="C3962" i="19"/>
  <c r="C4310" i="19"/>
  <c r="C3788" i="19"/>
  <c r="B5268" i="19"/>
  <c r="B4833" i="19"/>
  <c r="B3528" i="19"/>
  <c r="B3441" i="19"/>
  <c r="B5181" i="19"/>
  <c r="B4920" i="19"/>
  <c r="C2616" i="19"/>
  <c r="C2346" i="19"/>
  <c r="B4572" i="19"/>
  <c r="B790" i="19"/>
  <c r="B726" i="19"/>
  <c r="C4136" i="19"/>
  <c r="C4571" i="19"/>
  <c r="C1626" i="19"/>
  <c r="B4746" i="19"/>
  <c r="C1086" i="19"/>
  <c r="B5355" i="19"/>
  <c r="C2076" i="19"/>
  <c r="C4223" i="19"/>
  <c r="C5180" i="19"/>
  <c r="C1896" i="19"/>
  <c r="C1176" i="19"/>
  <c r="C5093" i="19"/>
  <c r="C1986" i="19"/>
  <c r="B854" i="19"/>
  <c r="C4049" i="19"/>
  <c r="C4745" i="19"/>
  <c r="C2526" i="19"/>
  <c r="B5094" i="19"/>
  <c r="C4397" i="19"/>
  <c r="C1446" i="19"/>
  <c r="C5267" i="19"/>
  <c r="C996" i="19"/>
  <c r="B4659" i="19"/>
  <c r="B653" i="19"/>
  <c r="C5354" i="19"/>
  <c r="B2728" i="19"/>
  <c r="C5006" i="19"/>
  <c r="C4832" i="19"/>
  <c r="C3440" i="19"/>
  <c r="C3527" i="19"/>
  <c r="C906" i="19"/>
  <c r="G995" i="19"/>
  <c r="G725" i="19"/>
  <c r="H4221" i="19" a="1"/>
  <c r="G5179" i="19"/>
  <c r="H4743" i="19" a="1"/>
  <c r="F2727" i="19"/>
  <c r="F3527" i="19"/>
  <c r="H789" i="19" a="1"/>
  <c r="G4396" i="19"/>
  <c r="G4309" i="19"/>
  <c r="F4919" i="19"/>
  <c r="G4831" i="19"/>
  <c r="G3961" i="19"/>
  <c r="H2705" i="19" a="1"/>
  <c r="F2637" i="19"/>
  <c r="G4135" i="19"/>
  <c r="G5092" i="19"/>
  <c r="F3962" i="19"/>
  <c r="F588" i="19"/>
  <c r="F3875" i="19"/>
  <c r="H4134" i="19" a="1"/>
  <c r="G4744" i="19"/>
  <c r="F4658" i="19"/>
  <c r="H3699" i="19" a="1"/>
  <c r="F653" i="19"/>
  <c r="F853" i="19"/>
  <c r="H4395" i="19" a="1"/>
  <c r="G5005" i="19"/>
  <c r="G1625" i="19"/>
  <c r="G4918" i="19"/>
  <c r="F3440" i="19"/>
  <c r="H3786" i="19" a="1"/>
  <c r="G3700" i="19"/>
  <c r="H4482" i="19" a="1"/>
  <c r="F3614" i="19"/>
  <c r="H4830" i="19" a="1"/>
  <c r="G1535" i="19"/>
  <c r="H3612" i="19" a="1"/>
  <c r="F4832" i="19"/>
  <c r="F4397" i="19"/>
  <c r="H4308" i="19" a="1"/>
  <c r="H5353" i="19" a="1"/>
  <c r="H4917" i="19" a="1"/>
  <c r="H3960" i="19" a="1"/>
  <c r="H5265" i="19" a="1"/>
  <c r="H4656" i="19" a="1"/>
  <c r="G3787" i="19"/>
  <c r="F5355" i="19"/>
  <c r="F5267" i="19"/>
  <c r="F5093" i="19"/>
  <c r="H724" i="19" a="1"/>
  <c r="H3525" i="19" a="1"/>
  <c r="F789" i="19"/>
  <c r="H5091" i="19" a="1"/>
  <c r="F5006" i="19"/>
  <c r="G3526" i="19"/>
  <c r="G1175" i="19"/>
  <c r="G2255" i="19"/>
  <c r="G4483" i="19"/>
  <c r="F5180" i="19"/>
  <c r="G1085" i="19"/>
  <c r="F4571" i="19"/>
  <c r="H3438" i="19" a="1"/>
  <c r="H5178" i="19" a="1"/>
  <c r="H652" i="19" a="1"/>
  <c r="G815" i="19"/>
  <c r="G1895" i="19"/>
  <c r="G1805" i="19"/>
  <c r="F4484" i="19"/>
  <c r="F4223" i="19"/>
  <c r="G2615" i="19"/>
  <c r="H4047" i="19" a="1"/>
  <c r="G4048" i="19"/>
  <c r="H4569" i="19" a="1"/>
  <c r="F3701" i="19"/>
  <c r="G3874" i="19"/>
  <c r="H5004" i="19" a="1"/>
  <c r="G2345" i="19"/>
  <c r="G4222" i="19"/>
  <c r="H588" i="19" a="1"/>
  <c r="G2525" i="19"/>
  <c r="F4049" i="19"/>
  <c r="G4657" i="19"/>
  <c r="H3873" i="19" a="1"/>
  <c r="G5354" i="19"/>
  <c r="G1265" i="19"/>
  <c r="G2435" i="19"/>
  <c r="G3613" i="19"/>
  <c r="G1985" i="19"/>
  <c r="F3788" i="19"/>
  <c r="G905" i="19"/>
  <c r="G2165" i="19"/>
  <c r="H2614" i="19" a="1"/>
  <c r="H653" i="19" a="1"/>
  <c r="G1355" i="19"/>
  <c r="G3439" i="19"/>
  <c r="F4310" i="19"/>
  <c r="G1715" i="19"/>
  <c r="H853" i="19" a="1"/>
  <c r="F4136" i="19"/>
  <c r="F2546" i="19"/>
  <c r="G5266" i="19"/>
  <c r="G2075" i="19"/>
  <c r="G1445" i="19"/>
  <c r="G2706" i="19"/>
  <c r="G4570" i="19"/>
  <c r="F725" i="19"/>
  <c r="F4745" i="19"/>
  <c r="H2524" i="19" a="1"/>
  <c r="H653" i="19" l="1"/>
  <c r="H2614" i="19"/>
  <c r="H2524" i="19"/>
  <c r="H724" i="19"/>
  <c r="H4656" i="19"/>
  <c r="H3612" i="19"/>
  <c r="H3699" i="19"/>
  <c r="H652" i="19"/>
  <c r="H853" i="19"/>
  <c r="H5265" i="19"/>
  <c r="H4830" i="19"/>
  <c r="H2705" i="19"/>
  <c r="H4134" i="19"/>
  <c r="H4743" i="19"/>
  <c r="H5091" i="19"/>
  <c r="H5178" i="19"/>
  <c r="H3960" i="19"/>
  <c r="H4482" i="19"/>
  <c r="H588" i="19"/>
  <c r="H4569" i="19"/>
  <c r="H4917" i="19"/>
  <c r="H3786" i="19"/>
  <c r="H789" i="19"/>
  <c r="H4221" i="19"/>
  <c r="H3873" i="19"/>
  <c r="H5004" i="19"/>
  <c r="H3438" i="19"/>
  <c r="H5353" i="19"/>
  <c r="H3525" i="19"/>
  <c r="H4047" i="19"/>
  <c r="H4308" i="19"/>
  <c r="H4395" i="19"/>
  <c r="C2707" i="19"/>
  <c r="C1627" i="19"/>
  <c r="B4312" i="19"/>
  <c r="C3702" i="19"/>
  <c r="C5094" i="19"/>
  <c r="C4485" i="19"/>
  <c r="C4137" i="19"/>
  <c r="C5181" i="19"/>
  <c r="C4311" i="19"/>
  <c r="B4834" i="19"/>
  <c r="B855" i="19"/>
  <c r="C4050" i="19"/>
  <c r="C3963" i="19"/>
  <c r="B4573" i="19"/>
  <c r="B3877" i="19"/>
  <c r="B4921" i="19"/>
  <c r="C997" i="19"/>
  <c r="C2167" i="19"/>
  <c r="B5008" i="19"/>
  <c r="B5356" i="19"/>
  <c r="B3790" i="19"/>
  <c r="C2347" i="19"/>
  <c r="B4399" i="19"/>
  <c r="B4747" i="19"/>
  <c r="B2729" i="19"/>
  <c r="C1087" i="19"/>
  <c r="C1717" i="19"/>
  <c r="C2257" i="19"/>
  <c r="B3964" i="19"/>
  <c r="C2527" i="19"/>
  <c r="C1267" i="19"/>
  <c r="C3528" i="19"/>
  <c r="C3441" i="19"/>
  <c r="B4660" i="19"/>
  <c r="B5269" i="19"/>
  <c r="C907" i="19"/>
  <c r="C4572" i="19"/>
  <c r="C1897" i="19"/>
  <c r="C3789" i="19"/>
  <c r="C5355" i="19"/>
  <c r="C2617" i="19"/>
  <c r="C1987" i="19"/>
  <c r="C4659" i="19"/>
  <c r="C3876" i="19"/>
  <c r="C4746" i="19"/>
  <c r="B4051" i="19"/>
  <c r="B4486" i="19"/>
  <c r="C1447" i="19"/>
  <c r="C727" i="19"/>
  <c r="C817" i="19"/>
  <c r="B4225" i="19"/>
  <c r="B791" i="19"/>
  <c r="B727" i="19"/>
  <c r="C3615" i="19"/>
  <c r="B5182" i="19"/>
  <c r="C5268" i="19"/>
  <c r="C1177" i="19"/>
  <c r="C2437" i="19"/>
  <c r="B3442" i="19"/>
  <c r="B3529" i="19"/>
  <c r="C4398" i="19"/>
  <c r="C5007" i="19"/>
  <c r="B2548" i="19"/>
  <c r="C4920" i="19"/>
  <c r="C1537" i="19"/>
  <c r="C4833" i="19"/>
  <c r="C2077" i="19"/>
  <c r="C4224" i="19"/>
  <c r="B3616" i="19"/>
  <c r="C1357" i="19"/>
  <c r="C1807" i="19"/>
  <c r="B4138" i="19"/>
  <c r="B2639" i="19"/>
  <c r="B5095" i="19"/>
  <c r="B3703" i="19"/>
  <c r="F3702" i="19"/>
  <c r="G4658" i="19"/>
  <c r="H725" i="19" a="1"/>
  <c r="G4049" i="19"/>
  <c r="G1626" i="19"/>
  <c r="G3701" i="19"/>
  <c r="F4833" i="19"/>
  <c r="H4222" i="19" a="1"/>
  <c r="G4223" i="19"/>
  <c r="G1356" i="19"/>
  <c r="F5268" i="19"/>
  <c r="G4484" i="19"/>
  <c r="H3787" i="19" a="1"/>
  <c r="H4309" i="19" a="1"/>
  <c r="H4483" i="19" a="1"/>
  <c r="F854" i="19"/>
  <c r="G2346" i="19"/>
  <c r="F4746" i="19"/>
  <c r="F3789" i="19"/>
  <c r="G4919" i="19"/>
  <c r="H854" i="19" a="1"/>
  <c r="F4137" i="19"/>
  <c r="F4659" i="19"/>
  <c r="F790" i="19"/>
  <c r="H4570" i="19" a="1"/>
  <c r="G2526" i="19"/>
  <c r="H4135" i="19" a="1"/>
  <c r="G3527" i="19"/>
  <c r="F4485" i="19"/>
  <c r="H4396" i="19" a="1"/>
  <c r="F4572" i="19"/>
  <c r="G3788" i="19"/>
  <c r="F3441" i="19"/>
  <c r="H3613" i="19" a="1"/>
  <c r="F726" i="19"/>
  <c r="H3961" i="19" a="1"/>
  <c r="G2166" i="19"/>
  <c r="H5354" i="19" a="1"/>
  <c r="G1806" i="19"/>
  <c r="G4832" i="19"/>
  <c r="G5180" i="19"/>
  <c r="G3440" i="19"/>
  <c r="G2256" i="19"/>
  <c r="G1896" i="19"/>
  <c r="F4050" i="19"/>
  <c r="H5005" i="19" a="1"/>
  <c r="G1266" i="19"/>
  <c r="H2615" i="19" a="1"/>
  <c r="H3700" i="19" a="1"/>
  <c r="F2638" i="19"/>
  <c r="H3439" i="19" a="1"/>
  <c r="G726" i="19"/>
  <c r="G1986" i="19"/>
  <c r="G2076" i="19"/>
  <c r="H5179" i="19" a="1"/>
  <c r="H4657" i="19" a="1"/>
  <c r="G3614" i="19"/>
  <c r="H4048" i="19" a="1"/>
  <c r="H3874" i="19" a="1"/>
  <c r="H3526" i="19" a="1"/>
  <c r="G1446" i="19"/>
  <c r="G5355" i="19"/>
  <c r="G3875" i="19"/>
  <c r="G996" i="19"/>
  <c r="F3963" i="19"/>
  <c r="F5356" i="19"/>
  <c r="G2707" i="19"/>
  <c r="G4397" i="19"/>
  <c r="G4745" i="19"/>
  <c r="H4918" i="19" a="1"/>
  <c r="H4831" i="19" a="1"/>
  <c r="G5093" i="19"/>
  <c r="H2706" i="19" a="1"/>
  <c r="H790" i="19" a="1"/>
  <c r="G4310" i="19"/>
  <c r="H5266" i="19" a="1"/>
  <c r="G906" i="19"/>
  <c r="F5007" i="19"/>
  <c r="H2525" i="19" a="1"/>
  <c r="H4744" i="19" a="1"/>
  <c r="G2436" i="19"/>
  <c r="F4224" i="19"/>
  <c r="F5094" i="19"/>
  <c r="F4311" i="19"/>
  <c r="G2616" i="19"/>
  <c r="F5181" i="19"/>
  <c r="H5092" i="19" a="1"/>
  <c r="G3962" i="19"/>
  <c r="F3528" i="19"/>
  <c r="G1536" i="19"/>
  <c r="F2547" i="19"/>
  <c r="G4136" i="19"/>
  <c r="F2728" i="19"/>
  <c r="G5267" i="19"/>
  <c r="G5006" i="19"/>
  <c r="G1716" i="19"/>
  <c r="G1176" i="19"/>
  <c r="G4571" i="19"/>
  <c r="G816" i="19"/>
  <c r="F3615" i="19"/>
  <c r="F4920" i="19"/>
  <c r="F3876" i="19"/>
  <c r="F4398" i="19"/>
  <c r="G1086" i="19"/>
  <c r="H5005" i="19" l="1"/>
  <c r="H4048" i="19"/>
  <c r="H3961" i="19"/>
  <c r="H4483" i="19"/>
  <c r="H5092" i="19"/>
  <c r="H3613" i="19"/>
  <c r="H4309" i="19"/>
  <c r="H3700" i="19"/>
  <c r="H790" i="19"/>
  <c r="H3526" i="19"/>
  <c r="H4657" i="19"/>
  <c r="H2615" i="19"/>
  <c r="H4831" i="19"/>
  <c r="H5179" i="19"/>
  <c r="H4396" i="19"/>
  <c r="H3787" i="19"/>
  <c r="H4222" i="19"/>
  <c r="H725" i="19"/>
  <c r="H4744" i="19"/>
  <c r="H5266" i="19"/>
  <c r="H3874" i="19"/>
  <c r="H854" i="19"/>
  <c r="H2525" i="19"/>
  <c r="H2706" i="19"/>
  <c r="H4918" i="19"/>
  <c r="H5354" i="19"/>
  <c r="H4135" i="19"/>
  <c r="H3439" i="19"/>
  <c r="H4570" i="19"/>
  <c r="B2640" i="19"/>
  <c r="C1628" i="19"/>
  <c r="C1268" i="19"/>
  <c r="B856" i="19"/>
  <c r="C1538" i="19"/>
  <c r="C3964" i="19"/>
  <c r="C998" i="19"/>
  <c r="C4399" i="19"/>
  <c r="C5182" i="19"/>
  <c r="B792" i="19"/>
  <c r="B728" i="19"/>
  <c r="C3529" i="19"/>
  <c r="C3442" i="19"/>
  <c r="C1088" i="19"/>
  <c r="B3704" i="19"/>
  <c r="C4486" i="19"/>
  <c r="C3616" i="19"/>
  <c r="C2348" i="19"/>
  <c r="B4835" i="19"/>
  <c r="B5009" i="19"/>
  <c r="C4138" i="19"/>
  <c r="C1448" i="19"/>
  <c r="B3878" i="19"/>
  <c r="C4051" i="19"/>
  <c r="C4312" i="19"/>
  <c r="C5356" i="19"/>
  <c r="B4574" i="19"/>
  <c r="C4747" i="19"/>
  <c r="C3877" i="19"/>
  <c r="B5357" i="19"/>
  <c r="B5096" i="19"/>
  <c r="B3965" i="19"/>
  <c r="C5269" i="19"/>
  <c r="C3790" i="19"/>
  <c r="B5183" i="19"/>
  <c r="C4921" i="19"/>
  <c r="B4226" i="19"/>
  <c r="C5008" i="19"/>
  <c r="B3617" i="19"/>
  <c r="B4313" i="19"/>
  <c r="C1358" i="19"/>
  <c r="C1808" i="19"/>
  <c r="B4487" i="19"/>
  <c r="C2168" i="19"/>
  <c r="B3530" i="19"/>
  <c r="B3443" i="19"/>
  <c r="B5270" i="19"/>
  <c r="C908" i="19"/>
  <c r="B4139" i="19"/>
  <c r="C2078" i="19"/>
  <c r="C1988" i="19"/>
  <c r="B4748" i="19"/>
  <c r="C4225" i="19"/>
  <c r="B4400" i="19"/>
  <c r="B2549" i="19"/>
  <c r="C818" i="19"/>
  <c r="C728" i="19"/>
  <c r="C2618" i="19"/>
  <c r="C1178" i="19"/>
  <c r="C2438" i="19"/>
  <c r="C2258" i="19"/>
  <c r="B4661" i="19"/>
  <c r="C4573" i="19"/>
  <c r="B3791" i="19"/>
  <c r="C1898" i="19"/>
  <c r="C2708" i="19"/>
  <c r="C4660" i="19"/>
  <c r="C5095" i="19"/>
  <c r="C2528" i="19"/>
  <c r="C3703" i="19"/>
  <c r="C4834" i="19"/>
  <c r="B4052" i="19"/>
  <c r="B2730" i="19"/>
  <c r="B4922" i="19"/>
  <c r="C1718" i="19"/>
  <c r="H2707" i="19" a="1"/>
  <c r="G907" i="19"/>
  <c r="G5007" i="19"/>
  <c r="G2527" i="19"/>
  <c r="G2167" i="19"/>
  <c r="G3615" i="19"/>
  <c r="G5094" i="19"/>
  <c r="F3442" i="19"/>
  <c r="G2077" i="19"/>
  <c r="F4834" i="19"/>
  <c r="G3702" i="19"/>
  <c r="G1987" i="19"/>
  <c r="F2548" i="19"/>
  <c r="G1267" i="19"/>
  <c r="G4920" i="19"/>
  <c r="G2257" i="19"/>
  <c r="F4312" i="19"/>
  <c r="H4658" i="19" a="1"/>
  <c r="G4398" i="19"/>
  <c r="F5008" i="19"/>
  <c r="G997" i="19"/>
  <c r="G3963" i="19"/>
  <c r="G4311" i="19"/>
  <c r="F3529" i="19"/>
  <c r="F4747" i="19"/>
  <c r="G2437" i="19"/>
  <c r="G1177" i="19"/>
  <c r="F3964" i="19"/>
  <c r="G4659" i="19"/>
  <c r="F4486" i="19"/>
  <c r="G817" i="19"/>
  <c r="H4310" i="19" a="1"/>
  <c r="G3441" i="19"/>
  <c r="G4485" i="19"/>
  <c r="G1717" i="19"/>
  <c r="H3440" i="19" a="1"/>
  <c r="G1357" i="19"/>
  <c r="G1537" i="19"/>
  <c r="G4746" i="19"/>
  <c r="H5180" i="19" a="1"/>
  <c r="F4660" i="19"/>
  <c r="G4050" i="19"/>
  <c r="H5355" i="19" a="1"/>
  <c r="G5268" i="19"/>
  <c r="H3962" i="19" a="1"/>
  <c r="H4571" i="19" a="1"/>
  <c r="G4224" i="19"/>
  <c r="G4137" i="19"/>
  <c r="F5269" i="19"/>
  <c r="G2347" i="19"/>
  <c r="F2729" i="19"/>
  <c r="H2526" i="19" a="1"/>
  <c r="F3790" i="19"/>
  <c r="F4921" i="19"/>
  <c r="F4225" i="19"/>
  <c r="H5006" i="19" a="1"/>
  <c r="H3701" i="19" a="1"/>
  <c r="F4051" i="19"/>
  <c r="H4919" i="19" a="1"/>
  <c r="F727" i="19"/>
  <c r="H855" i="19" a="1"/>
  <c r="H4832" i="19" a="1"/>
  <c r="H3614" i="19" a="1"/>
  <c r="F3616" i="19"/>
  <c r="H3788" i="19" a="1"/>
  <c r="H4136" i="19" a="1"/>
  <c r="F4573" i="19"/>
  <c r="G2617" i="19"/>
  <c r="F3877" i="19"/>
  <c r="H2616" i="19" a="1"/>
  <c r="G727" i="19"/>
  <c r="H5093" i="19" a="1"/>
  <c r="H3527" i="19" a="1"/>
  <c r="G4833" i="19"/>
  <c r="G3789" i="19"/>
  <c r="H4484" i="19" a="1"/>
  <c r="H4223" i="19" a="1"/>
  <c r="F855" i="19"/>
  <c r="F791" i="19"/>
  <c r="F3703" i="19"/>
  <c r="H4745" i="19" a="1"/>
  <c r="G1807" i="19"/>
  <c r="H726" i="19" a="1"/>
  <c r="F4138" i="19"/>
  <c r="G5356" i="19"/>
  <c r="G2708" i="19"/>
  <c r="G1447" i="19"/>
  <c r="F5095" i="19"/>
  <c r="F4399" i="19"/>
  <c r="G4572" i="19"/>
  <c r="F5182" i="19"/>
  <c r="G3528" i="19"/>
  <c r="F2639" i="19"/>
  <c r="F5357" i="19"/>
  <c r="G1627" i="19"/>
  <c r="G1897" i="19"/>
  <c r="G5181" i="19"/>
  <c r="H791" i="19" a="1"/>
  <c r="G3876" i="19"/>
  <c r="H5267" i="19" a="1"/>
  <c r="H4397" i="19" a="1"/>
  <c r="G1087" i="19"/>
  <c r="H3875" i="19" a="1"/>
  <c r="H4049" i="19" a="1"/>
  <c r="H3527" i="19" l="1"/>
  <c r="H3962" i="19"/>
  <c r="H4049" i="19"/>
  <c r="H5267" i="19"/>
  <c r="H4484" i="19"/>
  <c r="H3614" i="19"/>
  <c r="H4919" i="19"/>
  <c r="H3440" i="19"/>
  <c r="H2526" i="19"/>
  <c r="H5093" i="19"/>
  <c r="H5355" i="19"/>
  <c r="H3875" i="19"/>
  <c r="H791" i="19"/>
  <c r="H726" i="19"/>
  <c r="H4136" i="19"/>
  <c r="H4832" i="19"/>
  <c r="H3701" i="19"/>
  <c r="H4310" i="19"/>
  <c r="H4745" i="19"/>
  <c r="H4223" i="19"/>
  <c r="H4571" i="19"/>
  <c r="H5006" i="19"/>
  <c r="H855" i="19"/>
  <c r="H3788" i="19"/>
  <c r="H2616" i="19"/>
  <c r="H5180" i="19"/>
  <c r="H4397" i="19"/>
  <c r="H4658" i="19"/>
  <c r="H2707" i="19"/>
  <c r="B2550" i="19"/>
  <c r="B4575" i="19"/>
  <c r="C1809" i="19"/>
  <c r="C4748" i="19"/>
  <c r="C4661" i="19"/>
  <c r="C1269" i="19"/>
  <c r="B3705" i="19"/>
  <c r="B5271" i="19"/>
  <c r="B5184" i="19"/>
  <c r="B4662" i="19"/>
  <c r="B4923" i="19"/>
  <c r="C4052" i="19"/>
  <c r="B857" i="19"/>
  <c r="C2169" i="19"/>
  <c r="B3531" i="19"/>
  <c r="B3444" i="19"/>
  <c r="C1719" i="19"/>
  <c r="B4749" i="19"/>
  <c r="C3878" i="19"/>
  <c r="B5010" i="19"/>
  <c r="C2709" i="19"/>
  <c r="B3618" i="19"/>
  <c r="C1539" i="19"/>
  <c r="C2439" i="19"/>
  <c r="C1179" i="19"/>
  <c r="C5270" i="19"/>
  <c r="C1629" i="19"/>
  <c r="B2641" i="19"/>
  <c r="B2731" i="19"/>
  <c r="C4313" i="19"/>
  <c r="B4227" i="19"/>
  <c r="C5357" i="19"/>
  <c r="C3704" i="19"/>
  <c r="C1899" i="19"/>
  <c r="C819" i="19"/>
  <c r="C729" i="19"/>
  <c r="C1449" i="19"/>
  <c r="C2619" i="19"/>
  <c r="C1989" i="19"/>
  <c r="C2349" i="19"/>
  <c r="C2259" i="19"/>
  <c r="B4314" i="19"/>
  <c r="C3965" i="19"/>
  <c r="C4400" i="19"/>
  <c r="C4226" i="19"/>
  <c r="C3443" i="19"/>
  <c r="C3530" i="19"/>
  <c r="C4487" i="19"/>
  <c r="C4922" i="19"/>
  <c r="C2079" i="19"/>
  <c r="B3966" i="19"/>
  <c r="B3792" i="19"/>
  <c r="C1359" i="19"/>
  <c r="C3791" i="19"/>
  <c r="B4488" i="19"/>
  <c r="C5096" i="19"/>
  <c r="B4140" i="19"/>
  <c r="C909" i="19"/>
  <c r="B4836" i="19"/>
  <c r="C999" i="19"/>
  <c r="C5009" i="19"/>
  <c r="B4053" i="19"/>
  <c r="B5097" i="19"/>
  <c r="C3617" i="19"/>
  <c r="B5358" i="19"/>
  <c r="C5183" i="19"/>
  <c r="B3879" i="19"/>
  <c r="C2529" i="19"/>
  <c r="B4401" i="19"/>
  <c r="C4835" i="19"/>
  <c r="C4139" i="19"/>
  <c r="C4574" i="19"/>
  <c r="B793" i="19"/>
  <c r="B729" i="19"/>
  <c r="C1089" i="19"/>
  <c r="H4920" i="19" a="1"/>
  <c r="G4138" i="19"/>
  <c r="F3530" i="19"/>
  <c r="G1988" i="19"/>
  <c r="H4485" i="19" a="1"/>
  <c r="G1268" i="19"/>
  <c r="H792" i="19" a="1"/>
  <c r="G1178" i="19"/>
  <c r="H4398" i="19" a="1"/>
  <c r="H5181" i="19" a="1"/>
  <c r="G3877" i="19"/>
  <c r="G5182" i="19"/>
  <c r="G4051" i="19"/>
  <c r="H727" i="19" a="1"/>
  <c r="G728" i="19"/>
  <c r="F4922" i="19"/>
  <c r="F5183" i="19"/>
  <c r="H4224" i="19" a="1"/>
  <c r="G1808" i="19"/>
  <c r="H3963" i="19" a="1"/>
  <c r="G3964" i="19"/>
  <c r="G1088" i="19"/>
  <c r="G2438" i="19"/>
  <c r="G4312" i="19"/>
  <c r="G1718" i="19"/>
  <c r="F4748" i="19"/>
  <c r="G4486" i="19"/>
  <c r="F3443" i="19"/>
  <c r="H5007" i="19" a="1"/>
  <c r="H4050" i="19" a="1"/>
  <c r="F2730" i="19"/>
  <c r="G818" i="19"/>
  <c r="G2528" i="19"/>
  <c r="H5094" i="19" a="1"/>
  <c r="G1898" i="19"/>
  <c r="G2078" i="19"/>
  <c r="G2258" i="19"/>
  <c r="F4835" i="19"/>
  <c r="F856" i="19"/>
  <c r="G2348" i="19"/>
  <c r="F2549" i="19"/>
  <c r="G4834" i="19"/>
  <c r="G3529" i="19"/>
  <c r="H2708" i="19" a="1"/>
  <c r="G4399" i="19"/>
  <c r="F3704" i="19"/>
  <c r="F4052" i="19"/>
  <c r="F3965" i="19"/>
  <c r="F3878" i="19"/>
  <c r="G5269" i="19"/>
  <c r="G908" i="19"/>
  <c r="F5096" i="19"/>
  <c r="F728" i="19"/>
  <c r="H2527" i="19" a="1"/>
  <c r="F4313" i="19"/>
  <c r="H3528" i="19" a="1"/>
  <c r="F4226" i="19"/>
  <c r="G3703" i="19"/>
  <c r="G2709" i="19"/>
  <c r="H3615" i="19" a="1"/>
  <c r="G4747" i="19"/>
  <c r="G1448" i="19"/>
  <c r="G3616" i="19"/>
  <c r="H3441" i="19" a="1"/>
  <c r="F4400" i="19"/>
  <c r="G5008" i="19"/>
  <c r="G3790" i="19"/>
  <c r="G1358" i="19"/>
  <c r="H5268" i="19" a="1"/>
  <c r="F2640" i="19"/>
  <c r="G4573" i="19"/>
  <c r="H4311" i="19" a="1"/>
  <c r="H3702" i="19" a="1"/>
  <c r="F5270" i="19"/>
  <c r="G4921" i="19"/>
  <c r="H856" i="19" a="1"/>
  <c r="G1538" i="19"/>
  <c r="H2617" i="19" a="1"/>
  <c r="H3789" i="19" a="1"/>
  <c r="H4746" i="19" a="1"/>
  <c r="G2168" i="19"/>
  <c r="F792" i="19"/>
  <c r="G3442" i="19"/>
  <c r="F4487" i="19"/>
  <c r="G4225" i="19"/>
  <c r="H4659" i="19" a="1"/>
  <c r="H4137" i="19" a="1"/>
  <c r="F3791" i="19"/>
  <c r="F5358" i="19"/>
  <c r="H4572" i="19" a="1"/>
  <c r="F4139" i="19"/>
  <c r="G4660" i="19"/>
  <c r="H5356" i="19" a="1"/>
  <c r="G1628" i="19"/>
  <c r="F4574" i="19"/>
  <c r="H4833" i="19" a="1"/>
  <c r="G998" i="19"/>
  <c r="G2618" i="19"/>
  <c r="G5095" i="19"/>
  <c r="F5009" i="19"/>
  <c r="G5357" i="19"/>
  <c r="H3876" i="19" a="1"/>
  <c r="F4661" i="19"/>
  <c r="F3617" i="19"/>
  <c r="H3963" i="19" l="1"/>
  <c r="H4485" i="19"/>
  <c r="H4137" i="19"/>
  <c r="H4833" i="19"/>
  <c r="H4659" i="19"/>
  <c r="H2527" i="19"/>
  <c r="H4311" i="19"/>
  <c r="H2708" i="19"/>
  <c r="H5094" i="19"/>
  <c r="H792" i="19"/>
  <c r="H3441" i="19"/>
  <c r="H3615" i="19"/>
  <c r="H3528" i="19"/>
  <c r="H4050" i="19"/>
  <c r="H3876" i="19"/>
  <c r="H5007" i="19"/>
  <c r="H5181" i="19"/>
  <c r="H4224" i="19"/>
  <c r="H5356" i="19"/>
  <c r="H4746" i="19"/>
  <c r="H856" i="19"/>
  <c r="H3789" i="19"/>
  <c r="H3702" i="19"/>
  <c r="H5268" i="19"/>
  <c r="H4920" i="19"/>
  <c r="H2617" i="19"/>
  <c r="H4398" i="19"/>
  <c r="H727" i="19"/>
  <c r="H4572" i="19"/>
  <c r="C730" i="19"/>
  <c r="C820" i="19"/>
  <c r="C2530" i="19"/>
  <c r="B4576" i="19"/>
  <c r="B4054" i="19"/>
  <c r="C4575" i="19"/>
  <c r="C2440" i="19"/>
  <c r="C4227" i="19"/>
  <c r="B5185" i="19"/>
  <c r="B4924" i="19"/>
  <c r="C4053" i="19"/>
  <c r="C2080" i="19"/>
  <c r="C910" i="19"/>
  <c r="B4315" i="19"/>
  <c r="C1720" i="19"/>
  <c r="C1630" i="19"/>
  <c r="C3966" i="19"/>
  <c r="B5011" i="19"/>
  <c r="C1900" i="19"/>
  <c r="B4141" i="19"/>
  <c r="C3618" i="19"/>
  <c r="C1000" i="19"/>
  <c r="C3879" i="19"/>
  <c r="C2170" i="19"/>
  <c r="C1990" i="19"/>
  <c r="C4401" i="19"/>
  <c r="C5358" i="19"/>
  <c r="B3706" i="19"/>
  <c r="C1360" i="19"/>
  <c r="B858" i="19"/>
  <c r="C1180" i="19"/>
  <c r="B4837" i="19"/>
  <c r="C2260" i="19"/>
  <c r="B4750" i="19"/>
  <c r="B4663" i="19"/>
  <c r="C4923" i="19"/>
  <c r="C5271" i="19"/>
  <c r="B794" i="19"/>
  <c r="B730" i="19"/>
  <c r="B4489" i="19"/>
  <c r="C5097" i="19"/>
  <c r="C1450" i="19"/>
  <c r="C3531" i="19"/>
  <c r="C3444" i="19"/>
  <c r="B4402" i="19"/>
  <c r="C2710" i="19"/>
  <c r="C3792" i="19"/>
  <c r="B2551" i="19"/>
  <c r="C5010" i="19"/>
  <c r="C1540" i="19"/>
  <c r="B2732" i="19"/>
  <c r="C1270" i="19"/>
  <c r="C1810" i="19"/>
  <c r="B5272" i="19"/>
  <c r="C4749" i="19"/>
  <c r="C4314" i="19"/>
  <c r="C2350" i="19"/>
  <c r="B5098" i="19"/>
  <c r="B3880" i="19"/>
  <c r="C4662" i="19"/>
  <c r="C3705" i="19"/>
  <c r="C1090" i="19"/>
  <c r="C5184" i="19"/>
  <c r="B2642" i="19"/>
  <c r="B3532" i="19"/>
  <c r="B3445" i="19"/>
  <c r="C4140" i="19"/>
  <c r="B5359" i="19"/>
  <c r="C4836" i="19"/>
  <c r="B4228" i="19"/>
  <c r="C2620" i="19"/>
  <c r="C4488" i="19"/>
  <c r="B3967" i="19"/>
  <c r="B3619" i="19"/>
  <c r="B3793" i="19"/>
  <c r="G4400" i="19"/>
  <c r="F3531" i="19"/>
  <c r="G4052" i="19"/>
  <c r="H4834" i="19" a="1"/>
  <c r="G1449" i="19"/>
  <c r="G3791" i="19"/>
  <c r="G5270" i="19"/>
  <c r="G1719" i="19"/>
  <c r="H728" i="19" a="1"/>
  <c r="G2259" i="19"/>
  <c r="H5182" i="19" a="1"/>
  <c r="F3705" i="19"/>
  <c r="H3877" i="19" a="1"/>
  <c r="G4574" i="19"/>
  <c r="G2079" i="19"/>
  <c r="G2710" i="19"/>
  <c r="G3704" i="19"/>
  <c r="H4660" i="19" a="1"/>
  <c r="H793" i="19" a="1"/>
  <c r="G5358" i="19"/>
  <c r="G3530" i="19"/>
  <c r="F4053" i="19"/>
  <c r="H5269" i="19" a="1"/>
  <c r="F3879" i="19"/>
  <c r="F4749" i="19"/>
  <c r="F5097" i="19"/>
  <c r="G3617" i="19"/>
  <c r="H3703" i="19" a="1"/>
  <c r="F3444" i="19"/>
  <c r="G729" i="19"/>
  <c r="H3529" i="19" a="1"/>
  <c r="H5095" i="19" a="1"/>
  <c r="F2550" i="19"/>
  <c r="F3618" i="19"/>
  <c r="G1089" i="19"/>
  <c r="H4921" i="19" a="1"/>
  <c r="G4835" i="19"/>
  <c r="G819" i="19"/>
  <c r="G4748" i="19"/>
  <c r="H4138" i="19" a="1"/>
  <c r="G909" i="19"/>
  <c r="F4227" i="19"/>
  <c r="H3616" i="19" a="1"/>
  <c r="G1179" i="19"/>
  <c r="G4922" i="19"/>
  <c r="G1899" i="19"/>
  <c r="H4486" i="19" a="1"/>
  <c r="H3790" i="19" a="1"/>
  <c r="F5271" i="19"/>
  <c r="H3442" i="19" a="1"/>
  <c r="G4487" i="19"/>
  <c r="F793" i="19"/>
  <c r="F3792" i="19"/>
  <c r="H4225" i="19" a="1"/>
  <c r="H4573" i="19" a="1"/>
  <c r="F4314" i="19"/>
  <c r="H857" i="19" a="1"/>
  <c r="F4923" i="19"/>
  <c r="H2709" i="19" a="1"/>
  <c r="G3443" i="19"/>
  <c r="G1269" i="19"/>
  <c r="F4140" i="19"/>
  <c r="H3964" i="19" a="1"/>
  <c r="F4575" i="19"/>
  <c r="F4488" i="19"/>
  <c r="H2528" i="19" a="1"/>
  <c r="F2731" i="19"/>
  <c r="G4661" i="19"/>
  <c r="G4139" i="19"/>
  <c r="F4836" i="19"/>
  <c r="G2439" i="19"/>
  <c r="G4226" i="19"/>
  <c r="F2641" i="19"/>
  <c r="F5359" i="19"/>
  <c r="G1989" i="19"/>
  <c r="H4312" i="19" a="1"/>
  <c r="H4051" i="19" a="1"/>
  <c r="G2169" i="19"/>
  <c r="G4313" i="19"/>
  <c r="G5183" i="19"/>
  <c r="F4662" i="19"/>
  <c r="F5184" i="19"/>
  <c r="G3965" i="19"/>
  <c r="G2349" i="19"/>
  <c r="G5096" i="19"/>
  <c r="G999" i="19"/>
  <c r="H5008" i="19" a="1"/>
  <c r="G1539" i="19"/>
  <c r="F3966" i="19"/>
  <c r="H4747" i="19" a="1"/>
  <c r="G5009" i="19"/>
  <c r="G1359" i="19"/>
  <c r="G2619" i="19"/>
  <c r="H4399" i="19" a="1"/>
  <c r="G1629" i="19"/>
  <c r="G1809" i="19"/>
  <c r="G3878" i="19"/>
  <c r="F5010" i="19"/>
  <c r="H2618" i="19" a="1"/>
  <c r="G2529" i="19"/>
  <c r="F4401" i="19"/>
  <c r="F857" i="19"/>
  <c r="H5357" i="19" a="1"/>
  <c r="F729" i="19"/>
  <c r="H3964" i="19" l="1"/>
  <c r="H2709" i="19"/>
  <c r="H4573" i="19"/>
  <c r="H5095" i="19"/>
  <c r="H3790" i="19"/>
  <c r="H3616" i="19"/>
  <c r="H3529" i="19"/>
  <c r="H5182" i="19"/>
  <c r="H5357" i="19"/>
  <c r="H2618" i="19"/>
  <c r="H4399" i="19"/>
  <c r="H4486" i="19"/>
  <c r="H4138" i="19"/>
  <c r="H3703" i="19"/>
  <c r="H793" i="19"/>
  <c r="H857" i="19"/>
  <c r="H728" i="19"/>
  <c r="H4834" i="19"/>
  <c r="H4747" i="19"/>
  <c r="H4051" i="19"/>
  <c r="H4312" i="19"/>
  <c r="H3442" i="19"/>
  <c r="H2528" i="19"/>
  <c r="H4921" i="19"/>
  <c r="H4225" i="19"/>
  <c r="H5269" i="19"/>
  <c r="H4660" i="19"/>
  <c r="H3877" i="19"/>
  <c r="H5008" i="19"/>
  <c r="C5098" i="19"/>
  <c r="C3445" i="19"/>
  <c r="C3532" i="19"/>
  <c r="B4751" i="19"/>
  <c r="C1271" i="19"/>
  <c r="C3967" i="19"/>
  <c r="C1811" i="19"/>
  <c r="C4141" i="19"/>
  <c r="C2621" i="19"/>
  <c r="C4228" i="19"/>
  <c r="B2733" i="19"/>
  <c r="C3619" i="19"/>
  <c r="C1991" i="19"/>
  <c r="C2531" i="19"/>
  <c r="B795" i="19"/>
  <c r="B731" i="19"/>
  <c r="B3446" i="19"/>
  <c r="B3533" i="19"/>
  <c r="C1181" i="19"/>
  <c r="C3880" i="19"/>
  <c r="B859" i="19"/>
  <c r="C4663" i="19"/>
  <c r="B3881" i="19"/>
  <c r="B5360" i="19"/>
  <c r="C3793" i="19"/>
  <c r="C1541" i="19"/>
  <c r="C2351" i="19"/>
  <c r="C4489" i="19"/>
  <c r="C1091" i="19"/>
  <c r="B5099" i="19"/>
  <c r="B4403" i="19"/>
  <c r="B5012" i="19"/>
  <c r="C911" i="19"/>
  <c r="C2711" i="19"/>
  <c r="B4838" i="19"/>
  <c r="B3707" i="19"/>
  <c r="B4316" i="19"/>
  <c r="B4055" i="19"/>
  <c r="B3620" i="19"/>
  <c r="C2441" i="19"/>
  <c r="C1631" i="19"/>
  <c r="C5359" i="19"/>
  <c r="C3706" i="19"/>
  <c r="C4054" i="19"/>
  <c r="B4142" i="19"/>
  <c r="C731" i="19"/>
  <c r="C821" i="19"/>
  <c r="C1451" i="19"/>
  <c r="C2081" i="19"/>
  <c r="C1001" i="19"/>
  <c r="B5273" i="19"/>
  <c r="C4750" i="19"/>
  <c r="C4576" i="19"/>
  <c r="B2643" i="19"/>
  <c r="C4402" i="19"/>
  <c r="C5011" i="19"/>
  <c r="B4229" i="19"/>
  <c r="B5186" i="19"/>
  <c r="C4924" i="19"/>
  <c r="C5185" i="19"/>
  <c r="C1901" i="19"/>
  <c r="B4490" i="19"/>
  <c r="B4925" i="19"/>
  <c r="C5272" i="19"/>
  <c r="B3968" i="19"/>
  <c r="C4837" i="19"/>
  <c r="C1361" i="19"/>
  <c r="B2552" i="19"/>
  <c r="B4577" i="19"/>
  <c r="B3794" i="19"/>
  <c r="C2261" i="19"/>
  <c r="C1721" i="19"/>
  <c r="C2171" i="19"/>
  <c r="C4315" i="19"/>
  <c r="B4664" i="19"/>
  <c r="F4663" i="19"/>
  <c r="G2530" i="19"/>
  <c r="G1540" i="19"/>
  <c r="G2711" i="19"/>
  <c r="H3530" i="19" a="1"/>
  <c r="H2619" i="19" a="1"/>
  <c r="G910" i="19"/>
  <c r="G2260" i="19"/>
  <c r="F5185" i="19"/>
  <c r="H858" i="19" a="1"/>
  <c r="F4924" i="19"/>
  <c r="H5096" i="19" a="1"/>
  <c r="G4836" i="19"/>
  <c r="H4139" i="19" a="1"/>
  <c r="G4053" i="19"/>
  <c r="G5097" i="19"/>
  <c r="G4401" i="19"/>
  <c r="F4489" i="19"/>
  <c r="F3967" i="19"/>
  <c r="H4313" i="19" a="1"/>
  <c r="G3531" i="19"/>
  <c r="F3706" i="19"/>
  <c r="F5011" i="19"/>
  <c r="H3878" i="19" a="1"/>
  <c r="G4575" i="19"/>
  <c r="G3618" i="19"/>
  <c r="F3445" i="19"/>
  <c r="H3965" i="19" a="1"/>
  <c r="F3619" i="19"/>
  <c r="F4228" i="19"/>
  <c r="H4052" i="19" a="1"/>
  <c r="G5359" i="19"/>
  <c r="H5009" i="19" a="1"/>
  <c r="G4749" i="19"/>
  <c r="G2620" i="19"/>
  <c r="F2732" i="19"/>
  <c r="F4837" i="19"/>
  <c r="F730" i="19"/>
  <c r="F2551" i="19"/>
  <c r="F794" i="19"/>
  <c r="G2350" i="19"/>
  <c r="G1990" i="19"/>
  <c r="H4574" i="19" a="1"/>
  <c r="H4400" i="19" a="1"/>
  <c r="G5271" i="19"/>
  <c r="G1270" i="19"/>
  <c r="H2529" i="19" a="1"/>
  <c r="G4227" i="19"/>
  <c r="G4314" i="19"/>
  <c r="F4576" i="19"/>
  <c r="G1360" i="19"/>
  <c r="H3617" i="19" a="1"/>
  <c r="G2440" i="19"/>
  <c r="G2170" i="19"/>
  <c r="G5184" i="19"/>
  <c r="H4487" i="19" a="1"/>
  <c r="F4402" i="19"/>
  <c r="H4661" i="19" a="1"/>
  <c r="F5272" i="19"/>
  <c r="F5360" i="19"/>
  <c r="G3879" i="19"/>
  <c r="G4140" i="19"/>
  <c r="F858" i="19"/>
  <c r="H729" i="19" a="1"/>
  <c r="G1450" i="19"/>
  <c r="H3443" i="19" a="1"/>
  <c r="H5270" i="19" a="1"/>
  <c r="H4226" i="19" a="1"/>
  <c r="G3966" i="19"/>
  <c r="H4748" i="19" a="1"/>
  <c r="G4488" i="19"/>
  <c r="H4835" i="19" a="1"/>
  <c r="F3532" i="19"/>
  <c r="G1180" i="19"/>
  <c r="H2710" i="19" a="1"/>
  <c r="F4315" i="19"/>
  <c r="F4141" i="19"/>
  <c r="H5183" i="19" a="1"/>
  <c r="G4662" i="19"/>
  <c r="H794" i="19" a="1"/>
  <c r="G5010" i="19"/>
  <c r="G1810" i="19"/>
  <c r="G820" i="19"/>
  <c r="G1000" i="19"/>
  <c r="G1090" i="19"/>
  <c r="G3792" i="19"/>
  <c r="H5358" i="19" a="1"/>
  <c r="F4750" i="19"/>
  <c r="H3791" i="19" a="1"/>
  <c r="G1630" i="19"/>
  <c r="H3704" i="19" a="1"/>
  <c r="G4923" i="19"/>
  <c r="G3705" i="19"/>
  <c r="F3880" i="19"/>
  <c r="F4054" i="19"/>
  <c r="F3793" i="19"/>
  <c r="G730" i="19"/>
  <c r="G1900" i="19"/>
  <c r="F5098" i="19"/>
  <c r="G3444" i="19"/>
  <c r="H4922" i="19" a="1"/>
  <c r="G2080" i="19"/>
  <c r="F2642" i="19"/>
  <c r="G1720" i="19"/>
  <c r="H3878" i="19" l="1"/>
  <c r="H4313" i="19"/>
  <c r="H2619" i="19"/>
  <c r="H3791" i="19"/>
  <c r="H5270" i="19"/>
  <c r="H3530" i="19"/>
  <c r="H5358" i="19"/>
  <c r="H3443" i="19"/>
  <c r="H4835" i="19"/>
  <c r="H4661" i="19"/>
  <c r="H4400" i="19"/>
  <c r="H5009" i="19"/>
  <c r="H5096" i="19"/>
  <c r="H2710" i="19"/>
  <c r="H4574" i="19"/>
  <c r="H4052" i="19"/>
  <c r="H3617" i="19"/>
  <c r="H2529" i="19"/>
  <c r="H794" i="19"/>
  <c r="H4748" i="19"/>
  <c r="H4487" i="19"/>
  <c r="H3965" i="19"/>
  <c r="H4922" i="19"/>
  <c r="H5183" i="19"/>
  <c r="H729" i="19"/>
  <c r="H4226" i="19"/>
  <c r="H858" i="19"/>
  <c r="H4139" i="19"/>
  <c r="H3704" i="19"/>
  <c r="C5360" i="19"/>
  <c r="C5099" i="19"/>
  <c r="C4838" i="19"/>
  <c r="C1542" i="19"/>
  <c r="B4491" i="19"/>
  <c r="C3707" i="19"/>
  <c r="C4229" i="19"/>
  <c r="B4839" i="19"/>
  <c r="C2352" i="19"/>
  <c r="C4490" i="19"/>
  <c r="C3794" i="19"/>
  <c r="B3708" i="19"/>
  <c r="C3968" i="19"/>
  <c r="B796" i="19"/>
  <c r="B732" i="19"/>
  <c r="C1452" i="19"/>
  <c r="B5013" i="19"/>
  <c r="C5012" i="19"/>
  <c r="B5361" i="19"/>
  <c r="C912" i="19"/>
  <c r="B4143" i="19"/>
  <c r="B860" i="19"/>
  <c r="B2734" i="19"/>
  <c r="C1902" i="19"/>
  <c r="C3620" i="19"/>
  <c r="C1092" i="19"/>
  <c r="C732" i="19"/>
  <c r="C822" i="19"/>
  <c r="B5187" i="19"/>
  <c r="C2442" i="19"/>
  <c r="B3969" i="19"/>
  <c r="C4055" i="19"/>
  <c r="C3533" i="19"/>
  <c r="C3446" i="19"/>
  <c r="B4752" i="19"/>
  <c r="B3882" i="19"/>
  <c r="C4403" i="19"/>
  <c r="C4925" i="19"/>
  <c r="B2644" i="19"/>
  <c r="C4316" i="19"/>
  <c r="B4578" i="19"/>
  <c r="B5274" i="19"/>
  <c r="B4404" i="19"/>
  <c r="C4751" i="19"/>
  <c r="C1272" i="19"/>
  <c r="C2622" i="19"/>
  <c r="C5186" i="19"/>
  <c r="B4230" i="19"/>
  <c r="C1722" i="19"/>
  <c r="C1002" i="19"/>
  <c r="C1182" i="19"/>
  <c r="C1632" i="19"/>
  <c r="B3621" i="19"/>
  <c r="C1362" i="19"/>
  <c r="C2262" i="19"/>
  <c r="B4665" i="19"/>
  <c r="B4056" i="19"/>
  <c r="C1992" i="19"/>
  <c r="B4317" i="19"/>
  <c r="C4664" i="19"/>
  <c r="C2172" i="19"/>
  <c r="C4142" i="19"/>
  <c r="B3534" i="19"/>
  <c r="B3447" i="19"/>
  <c r="C2082" i="19"/>
  <c r="C2712" i="19"/>
  <c r="C1812" i="19"/>
  <c r="C2532" i="19"/>
  <c r="B3795" i="19"/>
  <c r="B5100" i="19"/>
  <c r="C4577" i="19"/>
  <c r="C3881" i="19"/>
  <c r="B2553" i="19"/>
  <c r="C5273" i="19"/>
  <c r="B4926" i="19"/>
  <c r="H4836" i="19" a="1"/>
  <c r="H2620" i="19" a="1"/>
  <c r="F3968" i="19"/>
  <c r="F3620" i="19"/>
  <c r="H3792" i="19" a="1"/>
  <c r="G3445" i="19"/>
  <c r="G4837" i="19"/>
  <c r="G2531" i="19"/>
  <c r="F795" i="19"/>
  <c r="G5011" i="19"/>
  <c r="G5098" i="19"/>
  <c r="G4141" i="19"/>
  <c r="H4227" i="19" a="1"/>
  <c r="G2081" i="19"/>
  <c r="F4490" i="19"/>
  <c r="H4140" i="19" a="1"/>
  <c r="G911" i="19"/>
  <c r="F5186" i="19"/>
  <c r="G1901" i="19"/>
  <c r="G1091" i="19"/>
  <c r="G3619" i="19"/>
  <c r="G2171" i="19"/>
  <c r="F5273" i="19"/>
  <c r="G4750" i="19"/>
  <c r="H4314" i="19" a="1"/>
  <c r="F5099" i="19"/>
  <c r="G3706" i="19"/>
  <c r="F2733" i="19"/>
  <c r="H5010" i="19" a="1"/>
  <c r="G1991" i="19"/>
  <c r="G1181" i="19"/>
  <c r="H4053" i="19" a="1"/>
  <c r="G2712" i="19"/>
  <c r="G1271" i="19"/>
  <c r="G1721" i="19"/>
  <c r="F4229" i="19"/>
  <c r="F5361" i="19"/>
  <c r="F3881" i="19"/>
  <c r="G821" i="19"/>
  <c r="F4316" i="19"/>
  <c r="H2530" i="19" a="1"/>
  <c r="F3794" i="19"/>
  <c r="H3966" i="19" a="1"/>
  <c r="F3707" i="19"/>
  <c r="G1631" i="19"/>
  <c r="G5360" i="19"/>
  <c r="F5012" i="19"/>
  <c r="G4054" i="19"/>
  <c r="F3446" i="19"/>
  <c r="G4489" i="19"/>
  <c r="H795" i="19" a="1"/>
  <c r="H4749" i="19" a="1"/>
  <c r="G1541" i="19"/>
  <c r="G3967" i="19"/>
  <c r="F3533" i="19"/>
  <c r="G5272" i="19"/>
  <c r="H4401" i="19" a="1"/>
  <c r="G1001" i="19"/>
  <c r="G2441" i="19"/>
  <c r="G2351" i="19"/>
  <c r="H2711" i="19" a="1"/>
  <c r="G4663" i="19"/>
  <c r="G1361" i="19"/>
  <c r="H5359" i="19" a="1"/>
  <c r="G3880" i="19"/>
  <c r="F4838" i="19"/>
  <c r="F859" i="19"/>
  <c r="H3879" i="19" a="1"/>
  <c r="G4228" i="19"/>
  <c r="G4924" i="19"/>
  <c r="F2552" i="19"/>
  <c r="G4576" i="19"/>
  <c r="G1811" i="19"/>
  <c r="H3531" i="19" a="1"/>
  <c r="G2621" i="19"/>
  <c r="F4925" i="19"/>
  <c r="F4403" i="19"/>
  <c r="G3793" i="19"/>
  <c r="H5097" i="19" a="1"/>
  <c r="H4575" i="19" a="1"/>
  <c r="F4664" i="19"/>
  <c r="H4662" i="19" a="1"/>
  <c r="H859" i="19" a="1"/>
  <c r="F4142" i="19"/>
  <c r="G3532" i="19"/>
  <c r="F731" i="19"/>
  <c r="H5184" i="19" a="1"/>
  <c r="G731" i="19"/>
  <c r="G1451" i="19"/>
  <c r="G5185" i="19"/>
  <c r="F4055" i="19"/>
  <c r="G2261" i="19"/>
  <c r="H4488" i="19" a="1"/>
  <c r="G4402" i="19"/>
  <c r="H3705" i="19" a="1"/>
  <c r="F2643" i="19"/>
  <c r="H3618" i="19" a="1"/>
  <c r="H5271" i="19" a="1"/>
  <c r="F4577" i="19"/>
  <c r="H730" i="19" a="1"/>
  <c r="G4315" i="19"/>
  <c r="F4751" i="19"/>
  <c r="H3444" i="19" a="1"/>
  <c r="H4923" i="19" a="1"/>
  <c r="H2530" i="19" l="1"/>
  <c r="H2711" i="19"/>
  <c r="H5271" i="19"/>
  <c r="H859" i="19"/>
  <c r="H3618" i="19"/>
  <c r="H4662" i="19"/>
  <c r="H3879" i="19"/>
  <c r="H4749" i="19"/>
  <c r="H4314" i="19"/>
  <c r="H795" i="19"/>
  <c r="H4923" i="19"/>
  <c r="H3705" i="19"/>
  <c r="H4575" i="19"/>
  <c r="H5097" i="19"/>
  <c r="H4401" i="19"/>
  <c r="H4488" i="19"/>
  <c r="H4053" i="19"/>
  <c r="H4140" i="19"/>
  <c r="H3792" i="19"/>
  <c r="H3444" i="19"/>
  <c r="H3531" i="19"/>
  <c r="H5359" i="19"/>
  <c r="H3966" i="19"/>
  <c r="H5010" i="19"/>
  <c r="H4227" i="19"/>
  <c r="H2620" i="19"/>
  <c r="H730" i="19"/>
  <c r="H5184" i="19"/>
  <c r="H4836" i="19"/>
  <c r="B2554" i="19"/>
  <c r="C2173" i="19"/>
  <c r="C913" i="19"/>
  <c r="C1543" i="19"/>
  <c r="C3882" i="19"/>
  <c r="C3969" i="19"/>
  <c r="B3535" i="19"/>
  <c r="B3448" i="19"/>
  <c r="C4752" i="19"/>
  <c r="B4753" i="19"/>
  <c r="B4318" i="19"/>
  <c r="C4839" i="19"/>
  <c r="C4404" i="19"/>
  <c r="B3970" i="19"/>
  <c r="C733" i="19"/>
  <c r="C823" i="19"/>
  <c r="B2735" i="19"/>
  <c r="C4317" i="19"/>
  <c r="C4926" i="19"/>
  <c r="B4057" i="19"/>
  <c r="B797" i="19"/>
  <c r="B733" i="19"/>
  <c r="C4578" i="19"/>
  <c r="B4405" i="19"/>
  <c r="C1903" i="19"/>
  <c r="B3622" i="19"/>
  <c r="C2353" i="19"/>
  <c r="C5274" i="19"/>
  <c r="B4492" i="19"/>
  <c r="B2645" i="19"/>
  <c r="B4840" i="19"/>
  <c r="C2533" i="19"/>
  <c r="C1183" i="19"/>
  <c r="B861" i="19"/>
  <c r="C3795" i="19"/>
  <c r="C5187" i="19"/>
  <c r="C4056" i="19"/>
  <c r="C2623" i="19"/>
  <c r="C1273" i="19"/>
  <c r="B5014" i="19"/>
  <c r="C4665" i="19"/>
  <c r="C1093" i="19"/>
  <c r="C3534" i="19"/>
  <c r="C3447" i="19"/>
  <c r="C5100" i="19"/>
  <c r="C5361" i="19"/>
  <c r="C4230" i="19"/>
  <c r="C2083" i="19"/>
  <c r="C1453" i="19"/>
  <c r="C2713" i="19"/>
  <c r="B5362" i="19"/>
  <c r="C5013" i="19"/>
  <c r="C3708" i="19"/>
  <c r="C2443" i="19"/>
  <c r="B4579" i="19"/>
  <c r="B5188" i="19"/>
  <c r="C2263" i="19"/>
  <c r="B4144" i="19"/>
  <c r="C4491" i="19"/>
  <c r="C3621" i="19"/>
  <c r="B5275" i="19"/>
  <c r="C1993" i="19"/>
  <c r="B4231" i="19"/>
  <c r="B5101" i="19"/>
  <c r="B3709" i="19"/>
  <c r="C1813" i="19"/>
  <c r="C1363" i="19"/>
  <c r="B4666" i="19"/>
  <c r="C4143" i="19"/>
  <c r="C1003" i="19"/>
  <c r="B3796" i="19"/>
  <c r="B4927" i="19"/>
  <c r="C1633" i="19"/>
  <c r="B3883" i="19"/>
  <c r="C1723" i="19"/>
  <c r="H4228" i="19" a="1"/>
  <c r="F860" i="19"/>
  <c r="H2531" i="19" a="1"/>
  <c r="H3706" i="19" a="1"/>
  <c r="G1542" i="19"/>
  <c r="G1362" i="19"/>
  <c r="G912" i="19"/>
  <c r="H5185" i="19" a="1"/>
  <c r="G1722" i="19"/>
  <c r="F4665" i="19"/>
  <c r="G3707" i="19"/>
  <c r="G822" i="19"/>
  <c r="F5274" i="19"/>
  <c r="H3532" i="19" a="1"/>
  <c r="F4404" i="19"/>
  <c r="H4141" i="19" a="1"/>
  <c r="H5272" i="19" a="1"/>
  <c r="H4750" i="19" a="1"/>
  <c r="G3620" i="19"/>
  <c r="G4490" i="19"/>
  <c r="F2553" i="19"/>
  <c r="F4143" i="19"/>
  <c r="F3882" i="19"/>
  <c r="G1182" i="19"/>
  <c r="F3447" i="19"/>
  <c r="F4491" i="19"/>
  <c r="H4663" i="19" a="1"/>
  <c r="G1992" i="19"/>
  <c r="F2734" i="19"/>
  <c r="G1452" i="19"/>
  <c r="H4924" i="19" a="1"/>
  <c r="G2172" i="19"/>
  <c r="G5273" i="19"/>
  <c r="G3794" i="19"/>
  <c r="H5011" i="19" a="1"/>
  <c r="G2262" i="19"/>
  <c r="G3446" i="19"/>
  <c r="F4230" i="19"/>
  <c r="G1272" i="19"/>
  <c r="H4054" i="19" a="1"/>
  <c r="F5362" i="19"/>
  <c r="F3708" i="19"/>
  <c r="F4056" i="19"/>
  <c r="G4751" i="19"/>
  <c r="F5100" i="19"/>
  <c r="F732" i="19"/>
  <c r="G4316" i="19"/>
  <c r="H2712" i="19" a="1"/>
  <c r="F3621" i="19"/>
  <c r="G1902" i="19"/>
  <c r="G2532" i="19"/>
  <c r="G2713" i="19"/>
  <c r="F4317" i="19"/>
  <c r="H3793" i="19" a="1"/>
  <c r="H4576" i="19" a="1"/>
  <c r="G732" i="19"/>
  <c r="F4578" i="19"/>
  <c r="G1812" i="19"/>
  <c r="F2644" i="19"/>
  <c r="G4664" i="19"/>
  <c r="G4055" i="19"/>
  <c r="F3795" i="19"/>
  <c r="G5361" i="19"/>
  <c r="H3445" i="19" a="1"/>
  <c r="H3880" i="19" a="1"/>
  <c r="G4403" i="19"/>
  <c r="G5186" i="19"/>
  <c r="G1632" i="19"/>
  <c r="H3619" i="19" a="1"/>
  <c r="H2621" i="19" a="1"/>
  <c r="H4837" i="19" a="1"/>
  <c r="F4839" i="19"/>
  <c r="F5187" i="19"/>
  <c r="G4838" i="19"/>
  <c r="G3533" i="19"/>
  <c r="F3969" i="19"/>
  <c r="H3967" i="19" a="1"/>
  <c r="G3968" i="19"/>
  <c r="F796" i="19"/>
  <c r="G4229" i="19"/>
  <c r="H796" i="19" a="1"/>
  <c r="G2352" i="19"/>
  <c r="H731" i="19" a="1"/>
  <c r="G2442" i="19"/>
  <c r="G2622" i="19"/>
  <c r="G4142" i="19"/>
  <c r="G1092" i="19"/>
  <c r="H5098" i="19" a="1"/>
  <c r="G4925" i="19"/>
  <c r="G4577" i="19"/>
  <c r="F3534" i="19"/>
  <c r="G1002" i="19"/>
  <c r="H4402" i="19" a="1"/>
  <c r="F4752" i="19"/>
  <c r="H4315" i="19" a="1"/>
  <c r="G3881" i="19"/>
  <c r="H5360" i="19" a="1"/>
  <c r="F4926" i="19"/>
  <c r="H860" i="19" a="1"/>
  <c r="G5099" i="19"/>
  <c r="H4489" i="19" a="1"/>
  <c r="F5013" i="19"/>
  <c r="G5012" i="19"/>
  <c r="G2082" i="19"/>
  <c r="H860" i="19" l="1"/>
  <c r="H4576" i="19"/>
  <c r="H5360" i="19"/>
  <c r="H4837" i="19"/>
  <c r="H731" i="19"/>
  <c r="H3880" i="19"/>
  <c r="H4315" i="19"/>
  <c r="H2621" i="19"/>
  <c r="H3445" i="19"/>
  <c r="H4054" i="19"/>
  <c r="H5011" i="19"/>
  <c r="H5185" i="19"/>
  <c r="H3793" i="19"/>
  <c r="H4402" i="19"/>
  <c r="H3619" i="19"/>
  <c r="H796" i="19"/>
  <c r="H2712" i="19"/>
  <c r="H4924" i="19"/>
  <c r="H4750" i="19"/>
  <c r="H5272" i="19"/>
  <c r="H3706" i="19"/>
  <c r="H4141" i="19"/>
  <c r="H2531" i="19"/>
  <c r="H4489" i="19"/>
  <c r="H5098" i="19"/>
  <c r="H3967" i="19"/>
  <c r="H4663" i="19"/>
  <c r="H3532" i="19"/>
  <c r="H4228" i="19"/>
  <c r="C4753" i="19"/>
  <c r="C1274" i="19"/>
  <c r="C3709" i="19"/>
  <c r="B4319" i="19"/>
  <c r="C4579" i="19"/>
  <c r="C3535" i="19"/>
  <c r="C3448" i="19"/>
  <c r="C5275" i="19"/>
  <c r="B4145" i="19"/>
  <c r="C914" i="19"/>
  <c r="C1814" i="19"/>
  <c r="B3884" i="19"/>
  <c r="B4667" i="19"/>
  <c r="C4318" i="19"/>
  <c r="C2624" i="19"/>
  <c r="C5362" i="19"/>
  <c r="B4493" i="19"/>
  <c r="C734" i="19"/>
  <c r="C824" i="19"/>
  <c r="B4406" i="19"/>
  <c r="C2264" i="19"/>
  <c r="C1094" i="19"/>
  <c r="C2534" i="19"/>
  <c r="C5014" i="19"/>
  <c r="B3971" i="19"/>
  <c r="C4666" i="19"/>
  <c r="C1454" i="19"/>
  <c r="C3622" i="19"/>
  <c r="C1364" i="19"/>
  <c r="C3883" i="19"/>
  <c r="C4057" i="19"/>
  <c r="C1904" i="19"/>
  <c r="C2084" i="19"/>
  <c r="B4232" i="19"/>
  <c r="B4928" i="19"/>
  <c r="C2444" i="19"/>
  <c r="C4405" i="19"/>
  <c r="B4058" i="19"/>
  <c r="B4841" i="19"/>
  <c r="C1724" i="19"/>
  <c r="B5363" i="19"/>
  <c r="C1184" i="19"/>
  <c r="C2714" i="19"/>
  <c r="B2646" i="19"/>
  <c r="B798" i="19"/>
  <c r="B734" i="19"/>
  <c r="C4492" i="19"/>
  <c r="C3970" i="19"/>
  <c r="B2555" i="19"/>
  <c r="C4231" i="19"/>
  <c r="B3797" i="19"/>
  <c r="C2354" i="19"/>
  <c r="C3796" i="19"/>
  <c r="C1544" i="19"/>
  <c r="C5188" i="19"/>
  <c r="C4144" i="19"/>
  <c r="B3710" i="19"/>
  <c r="B862" i="19"/>
  <c r="B2736" i="19"/>
  <c r="C4840" i="19"/>
  <c r="B5015" i="19"/>
  <c r="C4927" i="19"/>
  <c r="B3536" i="19"/>
  <c r="B3449" i="19"/>
  <c r="C1634" i="19"/>
  <c r="B4754" i="19"/>
  <c r="B5189" i="19"/>
  <c r="B5276" i="19"/>
  <c r="C5101" i="19"/>
  <c r="C2174" i="19"/>
  <c r="B5102" i="19"/>
  <c r="B4580" i="19"/>
  <c r="C1994" i="19"/>
  <c r="B3623" i="19"/>
  <c r="C1004" i="19"/>
  <c r="H3533" i="19" a="1"/>
  <c r="G4578" i="19"/>
  <c r="F5101" i="19"/>
  <c r="H3881" i="19" a="1"/>
  <c r="G2353" i="19"/>
  <c r="F2645" i="19"/>
  <c r="G2173" i="19"/>
  <c r="H4403" i="19" a="1"/>
  <c r="F733" i="19"/>
  <c r="G3795" i="19"/>
  <c r="G4665" i="19"/>
  <c r="H5273" i="19" a="1"/>
  <c r="H3707" i="19" a="1"/>
  <c r="G3969" i="19"/>
  <c r="H4316" i="19" a="1"/>
  <c r="F5014" i="19"/>
  <c r="H861" i="19" a="1"/>
  <c r="G3882" i="19"/>
  <c r="F3883" i="19"/>
  <c r="H2713" i="19" a="1"/>
  <c r="F2554" i="19"/>
  <c r="G4230" i="19"/>
  <c r="H3620" i="19" a="1"/>
  <c r="H2622" i="19" a="1"/>
  <c r="F3970" i="19"/>
  <c r="H2532" i="19" a="1"/>
  <c r="H4229" i="19" a="1"/>
  <c r="H4664" i="19" a="1"/>
  <c r="G2263" i="19"/>
  <c r="G1273" i="19"/>
  <c r="H4055" i="19" a="1"/>
  <c r="G3708" i="19"/>
  <c r="G1453" i="19"/>
  <c r="G733" i="19"/>
  <c r="G3447" i="19"/>
  <c r="H4490" i="19" a="1"/>
  <c r="G2623" i="19"/>
  <c r="G1723" i="19"/>
  <c r="G3534" i="19"/>
  <c r="G5362" i="19"/>
  <c r="F3448" i="19"/>
  <c r="F4057" i="19"/>
  <c r="H4142" i="19" a="1"/>
  <c r="F4753" i="19"/>
  <c r="H797" i="19" a="1"/>
  <c r="G4143" i="19"/>
  <c r="G5100" i="19"/>
  <c r="G1813" i="19"/>
  <c r="G4839" i="19"/>
  <c r="H5361" i="19" a="1"/>
  <c r="H5012" i="19" a="1"/>
  <c r="G913" i="19"/>
  <c r="G3621" i="19"/>
  <c r="G5187" i="19"/>
  <c r="G4056" i="19"/>
  <c r="G4317" i="19"/>
  <c r="H4925" i="19" a="1"/>
  <c r="F4927" i="19"/>
  <c r="F4666" i="19"/>
  <c r="F4144" i="19"/>
  <c r="G823" i="19"/>
  <c r="H4577" i="19" a="1"/>
  <c r="F3709" i="19"/>
  <c r="G2533" i="19"/>
  <c r="G1633" i="19"/>
  <c r="F3796" i="19"/>
  <c r="F5275" i="19"/>
  <c r="G1543" i="19"/>
  <c r="G1093" i="19"/>
  <c r="H732" i="19" a="1"/>
  <c r="F861" i="19"/>
  <c r="F2735" i="19"/>
  <c r="H3794" i="19" a="1"/>
  <c r="F5363" i="19"/>
  <c r="G4491" i="19"/>
  <c r="H5186" i="19" a="1"/>
  <c r="F4840" i="19"/>
  <c r="F4318" i="19"/>
  <c r="G5274" i="19"/>
  <c r="F4492" i="19"/>
  <c r="F3622" i="19"/>
  <c r="F4405" i="19"/>
  <c r="G5013" i="19"/>
  <c r="H3446" i="19" a="1"/>
  <c r="F797" i="19"/>
  <c r="G2714" i="19"/>
  <c r="G1183" i="19"/>
  <c r="H4838" i="19" a="1"/>
  <c r="G4404" i="19"/>
  <c r="F5188" i="19"/>
  <c r="G4926" i="19"/>
  <c r="G1993" i="19"/>
  <c r="F4231" i="19"/>
  <c r="G4752" i="19"/>
  <c r="G1003" i="19"/>
  <c r="G1903" i="19"/>
  <c r="H3968" i="19" a="1"/>
  <c r="F3535" i="19"/>
  <c r="G2443" i="19"/>
  <c r="G2083" i="19"/>
  <c r="F4579" i="19"/>
  <c r="H5099" i="19" a="1"/>
  <c r="G1363" i="19"/>
  <c r="H4751" i="19" a="1"/>
  <c r="H4751" i="19" l="1"/>
  <c r="H4316" i="19"/>
  <c r="H5012" i="19"/>
  <c r="H3794" i="19"/>
  <c r="H4838" i="19"/>
  <c r="H797" i="19"/>
  <c r="H732" i="19"/>
  <c r="H4577" i="19"/>
  <c r="H4490" i="19"/>
  <c r="H2532" i="19"/>
  <c r="H3707" i="19"/>
  <c r="H5186" i="19"/>
  <c r="H3620" i="19"/>
  <c r="H5273" i="19"/>
  <c r="H5361" i="19"/>
  <c r="H5099" i="19"/>
  <c r="H3968" i="19"/>
  <c r="H3446" i="19"/>
  <c r="H4142" i="19"/>
  <c r="H4925" i="19"/>
  <c r="H4055" i="19"/>
  <c r="H2713" i="19"/>
  <c r="H4403" i="19"/>
  <c r="H4664" i="19"/>
  <c r="H861" i="19"/>
  <c r="H4229" i="19"/>
  <c r="H2622" i="19"/>
  <c r="H3881" i="19"/>
  <c r="H3533" i="19"/>
  <c r="C4232" i="19"/>
  <c r="C2445" i="19"/>
  <c r="C4058" i="19"/>
  <c r="B3624" i="19"/>
  <c r="B2737" i="19"/>
  <c r="B3885" i="19"/>
  <c r="C1815" i="19"/>
  <c r="C2535" i="19"/>
  <c r="C1995" i="19"/>
  <c r="C3710" i="19"/>
  <c r="C5102" i="19"/>
  <c r="B4494" i="19"/>
  <c r="C3536" i="19"/>
  <c r="C3449" i="19"/>
  <c r="C3797" i="19"/>
  <c r="C5276" i="19"/>
  <c r="C4580" i="19"/>
  <c r="B4929" i="19"/>
  <c r="C915" i="19"/>
  <c r="C2715" i="19"/>
  <c r="C1905" i="19"/>
  <c r="C3623" i="19"/>
  <c r="C5015" i="19"/>
  <c r="C1635" i="19"/>
  <c r="B799" i="19"/>
  <c r="B735" i="19"/>
  <c r="B5016" i="19"/>
  <c r="C4145" i="19"/>
  <c r="C1545" i="19"/>
  <c r="C2625" i="19"/>
  <c r="C735" i="19"/>
  <c r="C825" i="19"/>
  <c r="C4406" i="19"/>
  <c r="C1365" i="19"/>
  <c r="B5190" i="19"/>
  <c r="C1005" i="19"/>
  <c r="B4842" i="19"/>
  <c r="C4319" i="19"/>
  <c r="B863" i="19"/>
  <c r="C4754" i="19"/>
  <c r="C1185" i="19"/>
  <c r="B3798" i="19"/>
  <c r="C1275" i="19"/>
  <c r="B4146" i="19"/>
  <c r="B4320" i="19"/>
  <c r="C3971" i="19"/>
  <c r="B4755" i="19"/>
  <c r="C4667" i="19"/>
  <c r="C4841" i="19"/>
  <c r="B3711" i="19"/>
  <c r="C2265" i="19"/>
  <c r="B5103" i="19"/>
  <c r="C2085" i="19"/>
  <c r="C5189" i="19"/>
  <c r="C1725" i="19"/>
  <c r="C3884" i="19"/>
  <c r="B2556" i="19"/>
  <c r="B2647" i="19"/>
  <c r="C2175" i="19"/>
  <c r="B4581" i="19"/>
  <c r="B4233" i="19"/>
  <c r="B5277" i="19"/>
  <c r="B5364" i="19"/>
  <c r="C4928" i="19"/>
  <c r="C4493" i="19"/>
  <c r="C1455" i="19"/>
  <c r="B4059" i="19"/>
  <c r="C2355" i="19"/>
  <c r="B4407" i="19"/>
  <c r="C1095" i="19"/>
  <c r="B927" i="19"/>
  <c r="B4668" i="19"/>
  <c r="B3537" i="19"/>
  <c r="B3450" i="19"/>
  <c r="B3972" i="19"/>
  <c r="C5363" i="19"/>
  <c r="G2084" i="19"/>
  <c r="G3970" i="19"/>
  <c r="F4754" i="19"/>
  <c r="G1544" i="19"/>
  <c r="H4056" i="19" a="1"/>
  <c r="G4144" i="19"/>
  <c r="F5189" i="19"/>
  <c r="F5276" i="19"/>
  <c r="G3535" i="19"/>
  <c r="H4404" i="19" a="1"/>
  <c r="F3971" i="19"/>
  <c r="F3797" i="19"/>
  <c r="H5187" i="19" a="1"/>
  <c r="F5015" i="19"/>
  <c r="G1724" i="19"/>
  <c r="G4405" i="19"/>
  <c r="G4318" i="19"/>
  <c r="F3536" i="19"/>
  <c r="G3448" i="19"/>
  <c r="F3710" i="19"/>
  <c r="H5100" i="19" a="1"/>
  <c r="H4839" i="19" a="1"/>
  <c r="F798" i="19"/>
  <c r="G5014" i="19"/>
  <c r="G4753" i="19"/>
  <c r="F4319" i="19"/>
  <c r="G2444" i="19"/>
  <c r="G4492" i="19"/>
  <c r="G5101" i="19"/>
  <c r="H3447" i="19" a="1"/>
  <c r="G3883" i="19"/>
  <c r="H5362" i="19" a="1"/>
  <c r="H2623" i="19" a="1"/>
  <c r="G4927" i="19"/>
  <c r="G824" i="19"/>
  <c r="G4840" i="19"/>
  <c r="G4666" i="19"/>
  <c r="H3534" i="19" a="1"/>
  <c r="G2534" i="19"/>
  <c r="G1004" i="19"/>
  <c r="H4752" i="19" a="1"/>
  <c r="F4058" i="19"/>
  <c r="F5364" i="19"/>
  <c r="F4580" i="19"/>
  <c r="G2264" i="19"/>
  <c r="H798" i="19" a="1"/>
  <c r="G2354" i="19"/>
  <c r="H2533" i="19" a="1"/>
  <c r="G2715" i="19"/>
  <c r="H4143" i="19" a="1"/>
  <c r="F4145" i="19"/>
  <c r="F4406" i="19"/>
  <c r="G1814" i="19"/>
  <c r="G1364" i="19"/>
  <c r="H5013" i="19" a="1"/>
  <c r="F2646" i="19"/>
  <c r="F4841" i="19"/>
  <c r="H3708" i="19" a="1"/>
  <c r="G1184" i="19"/>
  <c r="G914" i="19"/>
  <c r="G5275" i="19"/>
  <c r="H733" i="19" a="1"/>
  <c r="F734" i="19"/>
  <c r="H3882" i="19" a="1"/>
  <c r="F4928" i="19"/>
  <c r="G1634" i="19"/>
  <c r="G1454" i="19"/>
  <c r="H3621" i="19" a="1"/>
  <c r="H4491" i="19" a="1"/>
  <c r="G1904" i="19"/>
  <c r="H4317" i="19" a="1"/>
  <c r="G3709" i="19"/>
  <c r="F3449" i="19"/>
  <c r="G5363" i="19"/>
  <c r="H4665" i="19" a="1"/>
  <c r="G4057" i="19"/>
  <c r="F4493" i="19"/>
  <c r="G4579" i="19"/>
  <c r="H3795" i="19" a="1"/>
  <c r="H2714" i="19" a="1"/>
  <c r="G1094" i="19"/>
  <c r="G1274" i="19"/>
  <c r="G734" i="19"/>
  <c r="H4926" i="19" a="1"/>
  <c r="F862" i="19"/>
  <c r="F5102" i="19"/>
  <c r="H5274" i="19" a="1"/>
  <c r="H3969" i="19" a="1"/>
  <c r="H862" i="19" a="1"/>
  <c r="G1994" i="19"/>
  <c r="G3796" i="19"/>
  <c r="G5188" i="19"/>
  <c r="H4230" i="19" a="1"/>
  <c r="F2555" i="19"/>
  <c r="G4231" i="19"/>
  <c r="F3884" i="19"/>
  <c r="F2736" i="19"/>
  <c r="F4667" i="19"/>
  <c r="H4578" i="19" a="1"/>
  <c r="G2624" i="19"/>
  <c r="F3623" i="19"/>
  <c r="G2174" i="19"/>
  <c r="F4232" i="19"/>
  <c r="G3622" i="19"/>
  <c r="H862" i="19" l="1"/>
  <c r="H5187" i="19"/>
  <c r="H4317" i="19"/>
  <c r="H4578" i="19"/>
  <c r="H3969" i="19"/>
  <c r="H3621" i="19"/>
  <c r="H5274" i="19"/>
  <c r="H4752" i="19"/>
  <c r="H3708" i="19"/>
  <c r="H2623" i="19"/>
  <c r="H2533" i="19"/>
  <c r="H5362" i="19"/>
  <c r="H4839" i="19"/>
  <c r="H4404" i="19"/>
  <c r="H4926" i="19"/>
  <c r="H3882" i="19"/>
  <c r="H5013" i="19"/>
  <c r="H3447" i="19"/>
  <c r="H5100" i="19"/>
  <c r="H798" i="19"/>
  <c r="H4665" i="19"/>
  <c r="H4056" i="19"/>
  <c r="H4491" i="19"/>
  <c r="H4230" i="19"/>
  <c r="H2714" i="19"/>
  <c r="H3534" i="19"/>
  <c r="H3795" i="19"/>
  <c r="H733" i="19"/>
  <c r="H4143" i="19"/>
  <c r="B4495" i="19"/>
  <c r="B4408" i="19"/>
  <c r="B4756" i="19"/>
  <c r="B4234" i="19"/>
  <c r="C2446" i="19"/>
  <c r="C5016" i="19"/>
  <c r="B4669" i="19"/>
  <c r="C3972" i="19"/>
  <c r="B5191" i="19"/>
  <c r="C4755" i="19"/>
  <c r="C4842" i="19"/>
  <c r="C916" i="19"/>
  <c r="C4233" i="19"/>
  <c r="C5103" i="19"/>
  <c r="C5190" i="19"/>
  <c r="C1906" i="19"/>
  <c r="C4146" i="19"/>
  <c r="C826" i="19"/>
  <c r="C736" i="19"/>
  <c r="B5104" i="19"/>
  <c r="C1006" i="19"/>
  <c r="C3885" i="19"/>
  <c r="C2356" i="19"/>
  <c r="C1366" i="19"/>
  <c r="C3711" i="19"/>
  <c r="C3537" i="19"/>
  <c r="C3450" i="19"/>
  <c r="C3798" i="19"/>
  <c r="B3973" i="19"/>
  <c r="C2536" i="19"/>
  <c r="B4060" i="19"/>
  <c r="C1096" i="19"/>
  <c r="C2266" i="19"/>
  <c r="B928" i="19"/>
  <c r="B5278" i="19"/>
  <c r="C2716" i="19"/>
  <c r="B5017" i="19"/>
  <c r="C3624" i="19"/>
  <c r="C4320" i="19"/>
  <c r="B4147" i="19"/>
  <c r="C1816" i="19"/>
  <c r="B4843" i="19"/>
  <c r="B5365" i="19"/>
  <c r="B3799" i="19"/>
  <c r="B800" i="19"/>
  <c r="B736" i="19"/>
  <c r="B3451" i="19"/>
  <c r="B3538" i="19"/>
  <c r="C1186" i="19"/>
  <c r="C1546" i="19"/>
  <c r="B2648" i="19"/>
  <c r="C5277" i="19"/>
  <c r="C4059" i="19"/>
  <c r="B3886" i="19"/>
  <c r="B864" i="19"/>
  <c r="C2086" i="19"/>
  <c r="B2738" i="19"/>
  <c r="C4407" i="19"/>
  <c r="C1456" i="19"/>
  <c r="C1636" i="19"/>
  <c r="C1996" i="19"/>
  <c r="C4668" i="19"/>
  <c r="C2176" i="19"/>
  <c r="B4321" i="19"/>
  <c r="B2557" i="19"/>
  <c r="C4929" i="19"/>
  <c r="C1276" i="19"/>
  <c r="B4582" i="19"/>
  <c r="C2626" i="19"/>
  <c r="B3712" i="19"/>
  <c r="B3625" i="19"/>
  <c r="C4581" i="19"/>
  <c r="B4930" i="19"/>
  <c r="C4494" i="19"/>
  <c r="C1726" i="19"/>
  <c r="C5364" i="19"/>
  <c r="G735" i="19"/>
  <c r="F4494" i="19"/>
  <c r="F5190" i="19"/>
  <c r="G3884" i="19"/>
  <c r="H4231" i="19" a="1"/>
  <c r="F2737" i="19"/>
  <c r="G4145" i="19"/>
  <c r="F2556" i="19"/>
  <c r="H5188" i="19" a="1"/>
  <c r="F3624" i="19"/>
  <c r="G3536" i="19"/>
  <c r="G3797" i="19"/>
  <c r="G1635" i="19"/>
  <c r="H4927" i="19" a="1"/>
  <c r="G5276" i="19"/>
  <c r="G4058" i="19"/>
  <c r="H3535" i="19" a="1"/>
  <c r="F4842" i="19"/>
  <c r="F3972" i="19"/>
  <c r="G1275" i="19"/>
  <c r="H734" i="19" a="1"/>
  <c r="F5365" i="19"/>
  <c r="H3622" i="19" a="1"/>
  <c r="H5101" i="19" a="1"/>
  <c r="G1005" i="19"/>
  <c r="G2716" i="19"/>
  <c r="H2624" i="19" a="1"/>
  <c r="G2175" i="19"/>
  <c r="G4841" i="19"/>
  <c r="F927" i="19"/>
  <c r="H4666" i="19" a="1"/>
  <c r="H3883" i="19" a="1"/>
  <c r="F4755" i="19"/>
  <c r="F2647" i="19"/>
  <c r="F5277" i="19"/>
  <c r="G3971" i="19"/>
  <c r="H2534" i="19" a="1"/>
  <c r="G3449" i="19"/>
  <c r="F5016" i="19"/>
  <c r="G4319" i="19"/>
  <c r="H3709" i="19" a="1"/>
  <c r="G3623" i="19"/>
  <c r="H863" i="19" a="1"/>
  <c r="H3448" i="19" a="1"/>
  <c r="H799" i="19" a="1"/>
  <c r="H4144" i="19" a="1"/>
  <c r="H4318" i="19" a="1"/>
  <c r="G2625" i="19"/>
  <c r="F4059" i="19"/>
  <c r="H3796" i="19" a="1"/>
  <c r="F4929" i="19"/>
  <c r="G2445" i="19"/>
  <c r="G915" i="19"/>
  <c r="F4320" i="19"/>
  <c r="H4492" i="19" a="1"/>
  <c r="H2715" i="19" a="1"/>
  <c r="G2265" i="19"/>
  <c r="F5103" i="19"/>
  <c r="H927" i="19" a="1"/>
  <c r="G825" i="19"/>
  <c r="H4579" i="19" a="1"/>
  <c r="H5275" i="19" a="1"/>
  <c r="G4928" i="19"/>
  <c r="G4493" i="19"/>
  <c r="H5014" i="19" a="1"/>
  <c r="G2085" i="19"/>
  <c r="H4753" i="19" a="1"/>
  <c r="H4405" i="19" a="1"/>
  <c r="G1995" i="19"/>
  <c r="F3711" i="19"/>
  <c r="F4407" i="19"/>
  <c r="G1725" i="19"/>
  <c r="G4406" i="19"/>
  <c r="F863" i="19"/>
  <c r="G4667" i="19"/>
  <c r="G5189" i="19"/>
  <c r="F4146" i="19"/>
  <c r="F3798" i="19"/>
  <c r="G1185" i="19"/>
  <c r="G1905" i="19"/>
  <c r="G3710" i="19"/>
  <c r="F3885" i="19"/>
  <c r="F3450" i="19"/>
  <c r="F4668" i="19"/>
  <c r="F3537" i="19"/>
  <c r="G1815" i="19"/>
  <c r="H3970" i="19" a="1"/>
  <c r="G1545" i="19"/>
  <c r="G1095" i="19"/>
  <c r="G2355" i="19"/>
  <c r="F735" i="19"/>
  <c r="H5363" i="19" a="1"/>
  <c r="G1455" i="19"/>
  <c r="G5015" i="19"/>
  <c r="F4581" i="19"/>
  <c r="G1365" i="19"/>
  <c r="G5102" i="19"/>
  <c r="H4840" i="19" a="1"/>
  <c r="G4580" i="19"/>
  <c r="G4754" i="19"/>
  <c r="G5364" i="19"/>
  <c r="G2535" i="19"/>
  <c r="F799" i="19"/>
  <c r="G4232" i="19"/>
  <c r="H4057" i="19" a="1"/>
  <c r="F4233" i="19"/>
  <c r="H863" i="19" l="1"/>
  <c r="H2715" i="19"/>
  <c r="H4492" i="19"/>
  <c r="H3883" i="19"/>
  <c r="H927" i="19"/>
  <c r="H4666" i="19"/>
  <c r="H4579" i="19"/>
  <c r="H5188" i="19"/>
  <c r="H2534" i="19"/>
  <c r="H5363" i="19"/>
  <c r="H3796" i="19"/>
  <c r="H2624" i="19"/>
  <c r="H4057" i="19"/>
  <c r="H4231" i="19"/>
  <c r="H4840" i="19"/>
  <c r="H3970" i="19"/>
  <c r="H4405" i="19"/>
  <c r="H4318" i="19"/>
  <c r="H5101" i="19"/>
  <c r="H5275" i="19"/>
  <c r="H4753" i="19"/>
  <c r="H4144" i="19"/>
  <c r="H3622" i="19"/>
  <c r="H3709" i="19"/>
  <c r="H799" i="19"/>
  <c r="H5014" i="19"/>
  <c r="H3448" i="19"/>
  <c r="H734" i="19"/>
  <c r="H3535" i="19"/>
  <c r="H4927" i="19"/>
  <c r="B5018" i="19"/>
  <c r="B4409" i="19"/>
  <c r="C5365" i="19"/>
  <c r="B3626" i="19"/>
  <c r="C1817" i="19"/>
  <c r="B3713" i="19"/>
  <c r="C1367" i="19"/>
  <c r="C2267" i="19"/>
  <c r="C1547" i="19"/>
  <c r="B929" i="19"/>
  <c r="B3452" i="19"/>
  <c r="B3539" i="19"/>
  <c r="C3712" i="19"/>
  <c r="C3451" i="19"/>
  <c r="C3538" i="19"/>
  <c r="C917" i="19"/>
  <c r="C5278" i="19"/>
  <c r="B4844" i="19"/>
  <c r="C3625" i="19"/>
  <c r="C5104" i="19"/>
  <c r="C4669" i="19"/>
  <c r="B4931" i="19"/>
  <c r="C4495" i="19"/>
  <c r="B3974" i="19"/>
  <c r="B865" i="19"/>
  <c r="C1907" i="19"/>
  <c r="B5105" i="19"/>
  <c r="C2627" i="19"/>
  <c r="C3799" i="19"/>
  <c r="C5191" i="19"/>
  <c r="C4843" i="19"/>
  <c r="B4496" i="19"/>
  <c r="C2717" i="19"/>
  <c r="B4670" i="19"/>
  <c r="C1727" i="19"/>
  <c r="B3800" i="19"/>
  <c r="C5017" i="19"/>
  <c r="C4756" i="19"/>
  <c r="B2649" i="19"/>
  <c r="B801" i="19"/>
  <c r="B737" i="19"/>
  <c r="C3973" i="19"/>
  <c r="C4582" i="19"/>
  <c r="C2087" i="19"/>
  <c r="B2739" i="19"/>
  <c r="C1637" i="19"/>
  <c r="B4061" i="19"/>
  <c r="C1097" i="19"/>
  <c r="B2558" i="19"/>
  <c r="C2357" i="19"/>
  <c r="C1457" i="19"/>
  <c r="C4234" i="19"/>
  <c r="C4321" i="19"/>
  <c r="B5279" i="19"/>
  <c r="C2537" i="19"/>
  <c r="B4583" i="19"/>
  <c r="C4147" i="19"/>
  <c r="C1277" i="19"/>
  <c r="B3887" i="19"/>
  <c r="B4235" i="19"/>
  <c r="C3886" i="19"/>
  <c r="B5192" i="19"/>
  <c r="C1997" i="19"/>
  <c r="C2177" i="19"/>
  <c r="C827" i="19"/>
  <c r="C737" i="19"/>
  <c r="C1007" i="19"/>
  <c r="C4060" i="19"/>
  <c r="B4322" i="19"/>
  <c r="C4408" i="19"/>
  <c r="C1187" i="19"/>
  <c r="B5366" i="19"/>
  <c r="B4148" i="19"/>
  <c r="C2447" i="19"/>
  <c r="C4930" i="19"/>
  <c r="B4757" i="19"/>
  <c r="G1276" i="19"/>
  <c r="H4319" i="19" a="1"/>
  <c r="F3973" i="19"/>
  <c r="G826" i="19"/>
  <c r="F5366" i="19"/>
  <c r="G1006" i="19"/>
  <c r="G736" i="19"/>
  <c r="G3972" i="19"/>
  <c r="H3797" i="19" a="1"/>
  <c r="H4232" i="19" a="1"/>
  <c r="H864" i="19" a="1"/>
  <c r="H4493" i="19" a="1"/>
  <c r="H4667" i="19" a="1"/>
  <c r="H4754" i="19" a="1"/>
  <c r="G2266" i="19"/>
  <c r="G5277" i="19"/>
  <c r="H4580" i="19" a="1"/>
  <c r="F5017" i="19"/>
  <c r="G2176" i="19"/>
  <c r="G3624" i="19"/>
  <c r="H3449" i="19" a="1"/>
  <c r="H4928" i="19" a="1"/>
  <c r="G4059" i="19"/>
  <c r="F800" i="19"/>
  <c r="H2625" i="19" a="1"/>
  <c r="F5191" i="19"/>
  <c r="G4842" i="19"/>
  <c r="G3798" i="19"/>
  <c r="F3625" i="19"/>
  <c r="H4145" i="19" a="1"/>
  <c r="G1996" i="19"/>
  <c r="F4060" i="19"/>
  <c r="F864" i="19"/>
  <c r="H4058" i="19" a="1"/>
  <c r="F4756" i="19"/>
  <c r="G1096" i="19"/>
  <c r="H4841" i="19" a="1"/>
  <c r="G1906" i="19"/>
  <c r="H3623" i="19" a="1"/>
  <c r="F5104" i="19"/>
  <c r="G1816" i="19"/>
  <c r="H4406" i="19" a="1"/>
  <c r="F2648" i="19"/>
  <c r="F3451" i="19"/>
  <c r="F3712" i="19"/>
  <c r="F4930" i="19"/>
  <c r="H2535" i="19" a="1"/>
  <c r="G2626" i="19"/>
  <c r="G4320" i="19"/>
  <c r="G4494" i="19"/>
  <c r="G5190" i="19"/>
  <c r="G4929" i="19"/>
  <c r="G2356" i="19"/>
  <c r="F3799" i="19"/>
  <c r="F4147" i="19"/>
  <c r="H928" i="19" a="1"/>
  <c r="H5189" i="19" a="1"/>
  <c r="H3971" i="19" a="1"/>
  <c r="G916" i="19"/>
  <c r="G5103" i="19"/>
  <c r="F3886" i="19"/>
  <c r="H735" i="19" a="1"/>
  <c r="H3884" i="19" a="1"/>
  <c r="G1186" i="19"/>
  <c r="F5278" i="19"/>
  <c r="H5276" i="19" a="1"/>
  <c r="F4669" i="19"/>
  <c r="F4582" i="19"/>
  <c r="H2716" i="19" a="1"/>
  <c r="G1366" i="19"/>
  <c r="G4755" i="19"/>
  <c r="G4146" i="19"/>
  <c r="G5016" i="19"/>
  <c r="G1726" i="19"/>
  <c r="H5015" i="19" a="1"/>
  <c r="F736" i="19"/>
  <c r="F928" i="19"/>
  <c r="G3450" i="19"/>
  <c r="F4234" i="19"/>
  <c r="F4321" i="19"/>
  <c r="G1546" i="19"/>
  <c r="H3536" i="19" a="1"/>
  <c r="G2717" i="19"/>
  <c r="G4407" i="19"/>
  <c r="G4581" i="19"/>
  <c r="G3885" i="19"/>
  <c r="G5365" i="19"/>
  <c r="H3710" i="19" a="1"/>
  <c r="G4668" i="19"/>
  <c r="F3538" i="19"/>
  <c r="G2446" i="19"/>
  <c r="G1636" i="19"/>
  <c r="G2086" i="19"/>
  <c r="F4408" i="19"/>
  <c r="G1456" i="19"/>
  <c r="H5102" i="19" a="1"/>
  <c r="G4233" i="19"/>
  <c r="H800" i="19" a="1"/>
  <c r="F4843" i="19"/>
  <c r="F4495" i="19"/>
  <c r="G2536" i="19"/>
  <c r="G3711" i="19"/>
  <c r="G3537" i="19"/>
  <c r="F2738" i="19"/>
  <c r="H5364" i="19" a="1"/>
  <c r="F2557" i="19"/>
  <c r="H800" i="19" l="1"/>
  <c r="H2625" i="19"/>
  <c r="H4667" i="19"/>
  <c r="H3797" i="19"/>
  <c r="H5102" i="19"/>
  <c r="H5015" i="19"/>
  <c r="H735" i="19"/>
  <c r="H2535" i="19"/>
  <c r="H4928" i="19"/>
  <c r="H5189" i="19"/>
  <c r="H3449" i="19"/>
  <c r="H4841" i="19"/>
  <c r="H3536" i="19"/>
  <c r="H4232" i="19"/>
  <c r="H3884" i="19"/>
  <c r="H2716" i="19"/>
  <c r="H4145" i="19"/>
  <c r="H4406" i="19"/>
  <c r="H4580" i="19"/>
  <c r="H5364" i="19"/>
  <c r="H4058" i="19"/>
  <c r="H4319" i="19"/>
  <c r="H3710" i="19"/>
  <c r="H928" i="19"/>
  <c r="H864" i="19"/>
  <c r="H5276" i="19"/>
  <c r="H3971" i="19"/>
  <c r="H3623" i="19"/>
  <c r="H4754" i="19"/>
  <c r="H4493" i="19"/>
  <c r="C5018" i="19"/>
  <c r="C1098" i="19"/>
  <c r="B5367" i="19"/>
  <c r="C4844" i="19"/>
  <c r="C5279" i="19"/>
  <c r="C738" i="19"/>
  <c r="C828" i="19"/>
  <c r="B5280" i="19"/>
  <c r="C1368" i="19"/>
  <c r="C2448" i="19"/>
  <c r="C1728" i="19"/>
  <c r="C5105" i="19"/>
  <c r="B5019" i="19"/>
  <c r="C3626" i="19"/>
  <c r="B4497" i="19"/>
  <c r="C3974" i="19"/>
  <c r="C4235" i="19"/>
  <c r="B2559" i="19"/>
  <c r="B2740" i="19"/>
  <c r="C3887" i="19"/>
  <c r="C3452" i="19"/>
  <c r="C3539" i="19"/>
  <c r="B3801" i="19"/>
  <c r="C4409" i="19"/>
  <c r="B802" i="19"/>
  <c r="B738" i="19"/>
  <c r="B3888" i="19"/>
  <c r="B4584" i="19"/>
  <c r="B930" i="19"/>
  <c r="C4757" i="19"/>
  <c r="B4932" i="19"/>
  <c r="C3800" i="19"/>
  <c r="B5106" i="19"/>
  <c r="C4496" i="19"/>
  <c r="B4410" i="19"/>
  <c r="B4671" i="19"/>
  <c r="C1638" i="19"/>
  <c r="C1908" i="19"/>
  <c r="C2538" i="19"/>
  <c r="C918" i="19"/>
  <c r="B4236" i="19"/>
  <c r="B866" i="19"/>
  <c r="C2718" i="19"/>
  <c r="B4062" i="19"/>
  <c r="B4845" i="19"/>
  <c r="C2268" i="19"/>
  <c r="B4323" i="19"/>
  <c r="C4322" i="19"/>
  <c r="C1188" i="19"/>
  <c r="C2178" i="19"/>
  <c r="B2650" i="19"/>
  <c r="B5193" i="19"/>
  <c r="C5192" i="19"/>
  <c r="C5366" i="19"/>
  <c r="B3714" i="19"/>
  <c r="C4148" i="19"/>
  <c r="C2088" i="19"/>
  <c r="B3975" i="19"/>
  <c r="B4149" i="19"/>
  <c r="C1818" i="19"/>
  <c r="C4931" i="19"/>
  <c r="B3627" i="19"/>
  <c r="C2358" i="19"/>
  <c r="C2628" i="19"/>
  <c r="C1548" i="19"/>
  <c r="C4670" i="19"/>
  <c r="C4583" i="19"/>
  <c r="C3713" i="19"/>
  <c r="C1008" i="19"/>
  <c r="B3540" i="19"/>
  <c r="B3453" i="19"/>
  <c r="C1458" i="19"/>
  <c r="C1278" i="19"/>
  <c r="C4061" i="19"/>
  <c r="B4758" i="19"/>
  <c r="C1998" i="19"/>
  <c r="H5103" i="19" a="1"/>
  <c r="G2537" i="19"/>
  <c r="G2357" i="19"/>
  <c r="G4669" i="19"/>
  <c r="G4060" i="19"/>
  <c r="G3451" i="19"/>
  <c r="G1817" i="19"/>
  <c r="F4670" i="19"/>
  <c r="G5017" i="19"/>
  <c r="G1187" i="19"/>
  <c r="H865" i="19" a="1"/>
  <c r="F801" i="19"/>
  <c r="G737" i="19"/>
  <c r="G3799" i="19"/>
  <c r="G3886" i="19"/>
  <c r="F5192" i="19"/>
  <c r="G4321" i="19"/>
  <c r="F5018" i="19"/>
  <c r="H2536" i="19" a="1"/>
  <c r="F4844" i="19"/>
  <c r="G1277" i="19"/>
  <c r="F737" i="19"/>
  <c r="G2718" i="19"/>
  <c r="H4842" i="19" a="1"/>
  <c r="H2717" i="19" a="1"/>
  <c r="F3800" i="19"/>
  <c r="F2649" i="19"/>
  <c r="F4061" i="19"/>
  <c r="F4496" i="19"/>
  <c r="G827" i="19"/>
  <c r="G1547" i="19"/>
  <c r="F4931" i="19"/>
  <c r="G917" i="19"/>
  <c r="G1997" i="19"/>
  <c r="G4408" i="19"/>
  <c r="H3624" i="19" a="1"/>
  <c r="G2177" i="19"/>
  <c r="G4495" i="19"/>
  <c r="H4929" i="19" a="1"/>
  <c r="F4322" i="19"/>
  <c r="F3626" i="19"/>
  <c r="F4583" i="19"/>
  <c r="F3974" i="19"/>
  <c r="G4147" i="19"/>
  <c r="H4320" i="19" a="1"/>
  <c r="G1007" i="19"/>
  <c r="G2627" i="19"/>
  <c r="F865" i="19"/>
  <c r="H736" i="19" a="1"/>
  <c r="F3887" i="19"/>
  <c r="H4755" i="19" a="1"/>
  <c r="G1457" i="19"/>
  <c r="G5191" i="19"/>
  <c r="F4409" i="19"/>
  <c r="H3711" i="19" a="1"/>
  <c r="F4148" i="19"/>
  <c r="H3798" i="19" a="1"/>
  <c r="F4757" i="19"/>
  <c r="G5366" i="19"/>
  <c r="G1727" i="19"/>
  <c r="H4146" i="19" a="1"/>
  <c r="G1637" i="19"/>
  <c r="H4407" i="19" a="1"/>
  <c r="F4235" i="19"/>
  <c r="G4234" i="19"/>
  <c r="G3973" i="19"/>
  <c r="H5190" i="19" a="1"/>
  <c r="G2447" i="19"/>
  <c r="H2626" i="19" a="1"/>
  <c r="H4581" i="19" a="1"/>
  <c r="G1097" i="19"/>
  <c r="G4843" i="19"/>
  <c r="H801" i="19" a="1"/>
  <c r="G3625" i="19"/>
  <c r="H4059" i="19" a="1"/>
  <c r="H3972" i="19" a="1"/>
  <c r="H4494" i="19" a="1"/>
  <c r="G5278" i="19"/>
  <c r="H4668" i="19" a="1"/>
  <c r="H3537" i="19" a="1"/>
  <c r="G2267" i="19"/>
  <c r="G1367" i="19"/>
  <c r="H3450" i="19" a="1"/>
  <c r="F5105" i="19"/>
  <c r="G3538" i="19"/>
  <c r="H5365" i="19" a="1"/>
  <c r="H3885" i="19" a="1"/>
  <c r="H929" i="19" a="1"/>
  <c r="G2087" i="19"/>
  <c r="F5279" i="19"/>
  <c r="F3539" i="19"/>
  <c r="F5367" i="19"/>
  <c r="G4756" i="19"/>
  <c r="G1907" i="19"/>
  <c r="H5277" i="19" a="1"/>
  <c r="F2558" i="19"/>
  <c r="H4233" i="19" a="1"/>
  <c r="F3452" i="19"/>
  <c r="G4930" i="19"/>
  <c r="F929" i="19"/>
  <c r="F3713" i="19"/>
  <c r="F2739" i="19"/>
  <c r="G3712" i="19"/>
  <c r="G5104" i="19"/>
  <c r="H5016" i="19" a="1"/>
  <c r="G4582" i="19"/>
  <c r="H929" i="19" l="1"/>
  <c r="H3624" i="19"/>
  <c r="H5016" i="19"/>
  <c r="H2536" i="19"/>
  <c r="H4233" i="19"/>
  <c r="H3885" i="19"/>
  <c r="H5365" i="19"/>
  <c r="H4059" i="19"/>
  <c r="H736" i="19"/>
  <c r="H4320" i="19"/>
  <c r="H865" i="19"/>
  <c r="H4146" i="19"/>
  <c r="H3798" i="19"/>
  <c r="H5277" i="19"/>
  <c r="H3450" i="19"/>
  <c r="H5103" i="19"/>
  <c r="H3537" i="19"/>
  <c r="H4755" i="19"/>
  <c r="H4581" i="19"/>
  <c r="H4668" i="19"/>
  <c r="H4407" i="19"/>
  <c r="H2626" i="19"/>
  <c r="H3711" i="19"/>
  <c r="H801" i="19"/>
  <c r="H4494" i="19"/>
  <c r="H3972" i="19"/>
  <c r="H5190" i="19"/>
  <c r="H4929" i="19"/>
  <c r="H2717" i="19"/>
  <c r="H4842" i="19"/>
  <c r="C2089" i="19"/>
  <c r="C1549" i="19"/>
  <c r="C4671" i="19"/>
  <c r="B4237" i="19"/>
  <c r="B4498" i="19"/>
  <c r="C5193" i="19"/>
  <c r="C4758" i="19"/>
  <c r="B4063" i="19"/>
  <c r="C2359" i="19"/>
  <c r="C4149" i="19"/>
  <c r="B3628" i="19"/>
  <c r="B3715" i="19"/>
  <c r="C2269" i="19"/>
  <c r="C4584" i="19"/>
  <c r="B3976" i="19"/>
  <c r="B2741" i="19"/>
  <c r="C919" i="19"/>
  <c r="C4845" i="19"/>
  <c r="B2560" i="19"/>
  <c r="C3714" i="19"/>
  <c r="C739" i="19"/>
  <c r="C829" i="19"/>
  <c r="C1189" i="19"/>
  <c r="C1099" i="19"/>
  <c r="C5280" i="19"/>
  <c r="B4933" i="19"/>
  <c r="C2539" i="19"/>
  <c r="C5106" i="19"/>
  <c r="C1999" i="19"/>
  <c r="C1639" i="19"/>
  <c r="C2179" i="19"/>
  <c r="C1279" i="19"/>
  <c r="C1909" i="19"/>
  <c r="B4150" i="19"/>
  <c r="B4324" i="19"/>
  <c r="C1729" i="19"/>
  <c r="B5194" i="19"/>
  <c r="B867" i="19"/>
  <c r="C3627" i="19"/>
  <c r="C5367" i="19"/>
  <c r="B931" i="19"/>
  <c r="C1369" i="19"/>
  <c r="C5019" i="19"/>
  <c r="B803" i="19"/>
  <c r="B739" i="19"/>
  <c r="C3801" i="19"/>
  <c r="C2719" i="19"/>
  <c r="C4236" i="19"/>
  <c r="B5281" i="19"/>
  <c r="C4410" i="19"/>
  <c r="B4759" i="19"/>
  <c r="C3540" i="19"/>
  <c r="C3453" i="19"/>
  <c r="C4323" i="19"/>
  <c r="B5107" i="19"/>
  <c r="C1459" i="19"/>
  <c r="C1009" i="19"/>
  <c r="C3888" i="19"/>
  <c r="C4497" i="19"/>
  <c r="C3975" i="19"/>
  <c r="C4062" i="19"/>
  <c r="C4932" i="19"/>
  <c r="B4411" i="19"/>
  <c r="B4672" i="19"/>
  <c r="B5368" i="19"/>
  <c r="B3541" i="19"/>
  <c r="B3454" i="19"/>
  <c r="C2449" i="19"/>
  <c r="B3802" i="19"/>
  <c r="B2651" i="19"/>
  <c r="C2629" i="19"/>
  <c r="B4846" i="19"/>
  <c r="B5020" i="19"/>
  <c r="B3889" i="19"/>
  <c r="B4585" i="19"/>
  <c r="C1819" i="19"/>
  <c r="H4843" i="19" a="1"/>
  <c r="F3975" i="19"/>
  <c r="G4148" i="19"/>
  <c r="F4932" i="19"/>
  <c r="F4845" i="19"/>
  <c r="F4236" i="19"/>
  <c r="G3452" i="19"/>
  <c r="H3625" i="19" a="1"/>
  <c r="G1278" i="19"/>
  <c r="G5018" i="19"/>
  <c r="H5366" i="19" a="1"/>
  <c r="H5017" i="19" a="1"/>
  <c r="F4323" i="19"/>
  <c r="G2448" i="19"/>
  <c r="H2537" i="19" a="1"/>
  <c r="G2538" i="19"/>
  <c r="G1008" i="19"/>
  <c r="H4321" i="19" a="1"/>
  <c r="H930" i="19" a="1"/>
  <c r="G1818" i="19"/>
  <c r="G1548" i="19"/>
  <c r="F5019" i="19"/>
  <c r="G2358" i="19"/>
  <c r="F5106" i="19"/>
  <c r="F4062" i="19"/>
  <c r="H4495" i="19" a="1"/>
  <c r="F5193" i="19"/>
  <c r="H3973" i="19" a="1"/>
  <c r="G4235" i="19"/>
  <c r="G4670" i="19"/>
  <c r="H4408" i="19" a="1"/>
  <c r="G5367" i="19"/>
  <c r="F3627" i="19"/>
  <c r="H5191" i="19" a="1"/>
  <c r="G1368" i="19"/>
  <c r="H4930" i="19" a="1"/>
  <c r="G3974" i="19"/>
  <c r="F802" i="19"/>
  <c r="G1458" i="19"/>
  <c r="G3800" i="19"/>
  <c r="G3887" i="19"/>
  <c r="H5104" i="19" a="1"/>
  <c r="F3540" i="19"/>
  <c r="G4931" i="19"/>
  <c r="H4060" i="19" a="1"/>
  <c r="H737" i="19" a="1"/>
  <c r="H866" i="19" a="1"/>
  <c r="F3453" i="19"/>
  <c r="G1998" i="19"/>
  <c r="F4497" i="19"/>
  <c r="F4758" i="19"/>
  <c r="H4582" i="19" a="1"/>
  <c r="G918" i="19"/>
  <c r="G4496" i="19"/>
  <c r="G4844" i="19"/>
  <c r="H3451" i="19" a="1"/>
  <c r="F2740" i="19"/>
  <c r="F4584" i="19"/>
  <c r="F3714" i="19"/>
  <c r="G5105" i="19"/>
  <c r="H4756" i="19" a="1"/>
  <c r="G4322" i="19"/>
  <c r="F3801" i="19"/>
  <c r="H3712" i="19" a="1"/>
  <c r="H3886" i="19" a="1"/>
  <c r="F2650" i="19"/>
  <c r="G2088" i="19"/>
  <c r="G4583" i="19"/>
  <c r="F4671" i="19"/>
  <c r="G1188" i="19"/>
  <c r="H4234" i="19" a="1"/>
  <c r="F930" i="19"/>
  <c r="G3626" i="19"/>
  <c r="F738" i="19"/>
  <c r="G4061" i="19"/>
  <c r="G3539" i="19"/>
  <c r="G5192" i="19"/>
  <c r="H2627" i="19" a="1"/>
  <c r="F3888" i="19"/>
  <c r="F4410" i="19"/>
  <c r="F2559" i="19"/>
  <c r="H2718" i="19" a="1"/>
  <c r="G2628" i="19"/>
  <c r="H5278" i="19" a="1"/>
  <c r="H3538" i="19" a="1"/>
  <c r="G5279" i="19"/>
  <c r="G2178" i="19"/>
  <c r="F5280" i="19"/>
  <c r="G2268" i="19"/>
  <c r="G738" i="19"/>
  <c r="G1728" i="19"/>
  <c r="G4757" i="19"/>
  <c r="G2719" i="19"/>
  <c r="G1098" i="19"/>
  <c r="G4409" i="19"/>
  <c r="H4147" i="19" a="1"/>
  <c r="G1908" i="19"/>
  <c r="G828" i="19"/>
  <c r="H4669" i="19" a="1"/>
  <c r="G1638" i="19"/>
  <c r="F866" i="19"/>
  <c r="H802" i="19" a="1"/>
  <c r="H3799" i="19" a="1"/>
  <c r="F4149" i="19"/>
  <c r="F5368" i="19"/>
  <c r="G3713" i="19"/>
  <c r="H802" i="19" l="1"/>
  <c r="H5017" i="19"/>
  <c r="H3625" i="19"/>
  <c r="H4669" i="19"/>
  <c r="H866" i="19"/>
  <c r="H2627" i="19"/>
  <c r="H737" i="19"/>
  <c r="H4930" i="19"/>
  <c r="H3886" i="19"/>
  <c r="H4756" i="19"/>
  <c r="H4060" i="19"/>
  <c r="H5191" i="19"/>
  <c r="H5366" i="19"/>
  <c r="H930" i="19"/>
  <c r="H4321" i="19"/>
  <c r="H4147" i="19"/>
  <c r="H3538" i="19"/>
  <c r="H4582" i="19"/>
  <c r="H5278" i="19"/>
  <c r="H3712" i="19"/>
  <c r="H4234" i="19"/>
  <c r="H3451" i="19"/>
  <c r="H4408" i="19"/>
  <c r="H3799" i="19"/>
  <c r="H2537" i="19"/>
  <c r="H4843" i="19"/>
  <c r="H2718" i="19"/>
  <c r="H5104" i="19"/>
  <c r="H3973" i="19"/>
  <c r="H4495" i="19"/>
  <c r="C4585" i="19"/>
  <c r="B4673" i="19"/>
  <c r="C2720" i="19"/>
  <c r="B3629" i="19"/>
  <c r="C3976" i="19"/>
  <c r="B2652" i="19"/>
  <c r="C5020" i="19"/>
  <c r="C4411" i="19"/>
  <c r="C4498" i="19"/>
  <c r="C1460" i="19"/>
  <c r="C2270" i="19"/>
  <c r="C2630" i="19"/>
  <c r="C1280" i="19"/>
  <c r="C1100" i="19"/>
  <c r="C4933" i="19"/>
  <c r="C4672" i="19"/>
  <c r="C4237" i="19"/>
  <c r="C5281" i="19"/>
  <c r="C1640" i="19"/>
  <c r="B4760" i="19"/>
  <c r="B4499" i="19"/>
  <c r="B3977" i="19"/>
  <c r="C4150" i="19"/>
  <c r="B932" i="19"/>
  <c r="B4238" i="19"/>
  <c r="C1730" i="19"/>
  <c r="B5021" i="19"/>
  <c r="C920" i="19"/>
  <c r="C2360" i="19"/>
  <c r="C1910" i="19"/>
  <c r="C1550" i="19"/>
  <c r="C2540" i="19"/>
  <c r="B5195" i="19"/>
  <c r="C3889" i="19"/>
  <c r="C3541" i="19"/>
  <c r="C3454" i="19"/>
  <c r="B5108" i="19"/>
  <c r="B3890" i="19"/>
  <c r="C4063" i="19"/>
  <c r="C3628" i="19"/>
  <c r="B5369" i="19"/>
  <c r="B804" i="19"/>
  <c r="B740" i="19"/>
  <c r="C5368" i="19"/>
  <c r="C740" i="19"/>
  <c r="C830" i="19"/>
  <c r="C1010" i="19"/>
  <c r="C2450" i="19"/>
  <c r="B4586" i="19"/>
  <c r="C2180" i="19"/>
  <c r="B4934" i="19"/>
  <c r="B868" i="19"/>
  <c r="B5282" i="19"/>
  <c r="C2000" i="19"/>
  <c r="C2090" i="19"/>
  <c r="B4151" i="19"/>
  <c r="C1820" i="19"/>
  <c r="C1370" i="19"/>
  <c r="C3802" i="19"/>
  <c r="B2742" i="19"/>
  <c r="B3803" i="19"/>
  <c r="B4325" i="19"/>
  <c r="C5107" i="19"/>
  <c r="C5194" i="19"/>
  <c r="C1190" i="19"/>
  <c r="B2561" i="19"/>
  <c r="B4064" i="19"/>
  <c r="C4759" i="19"/>
  <c r="C4324" i="19"/>
  <c r="B3455" i="19"/>
  <c r="B3542" i="19"/>
  <c r="B4847" i="19"/>
  <c r="C3715" i="19"/>
  <c r="B4412" i="19"/>
  <c r="B3716" i="19"/>
  <c r="C4846" i="19"/>
  <c r="G2629" i="19"/>
  <c r="H5192" i="19" a="1"/>
  <c r="F4846" i="19"/>
  <c r="G3453" i="19"/>
  <c r="G3540" i="19"/>
  <c r="F5369" i="19"/>
  <c r="F2651" i="19"/>
  <c r="F3802" i="19"/>
  <c r="F3541" i="19"/>
  <c r="G4236" i="19"/>
  <c r="G5193" i="19"/>
  <c r="G739" i="19"/>
  <c r="G4062" i="19"/>
  <c r="G2359" i="19"/>
  <c r="H3800" i="19" a="1"/>
  <c r="H4148" i="19" a="1"/>
  <c r="G1549" i="19"/>
  <c r="H5018" i="19" a="1"/>
  <c r="F3628" i="19"/>
  <c r="G5280" i="19"/>
  <c r="G1189" i="19"/>
  <c r="G1279" i="19"/>
  <c r="H2719" i="19" a="1"/>
  <c r="F803" i="19"/>
  <c r="F4150" i="19"/>
  <c r="G3714" i="19"/>
  <c r="H2538" i="19" a="1"/>
  <c r="H4496" i="19" a="1"/>
  <c r="G1639" i="19"/>
  <c r="G2720" i="19"/>
  <c r="H5105" i="19" a="1"/>
  <c r="G1999" i="19"/>
  <c r="G2539" i="19"/>
  <c r="F4759" i="19"/>
  <c r="H3539" i="19" a="1"/>
  <c r="G4671" i="19"/>
  <c r="F4411" i="19"/>
  <c r="G2269" i="19"/>
  <c r="H4931" i="19" a="1"/>
  <c r="F4237" i="19"/>
  <c r="F3976" i="19"/>
  <c r="G5019" i="19"/>
  <c r="G4758" i="19"/>
  <c r="G1099" i="19"/>
  <c r="F5107" i="19"/>
  <c r="F2560" i="19"/>
  <c r="H738" i="19" a="1"/>
  <c r="G3888" i="19"/>
  <c r="G2089" i="19"/>
  <c r="F4933" i="19"/>
  <c r="F867" i="19"/>
  <c r="H867" i="19" a="1"/>
  <c r="F5194" i="19"/>
  <c r="H4322" i="19" a="1"/>
  <c r="G3801" i="19"/>
  <c r="G4932" i="19"/>
  <c r="H3626" i="19" a="1"/>
  <c r="G4584" i="19"/>
  <c r="H4235" i="19" a="1"/>
  <c r="F5020" i="19"/>
  <c r="F4585" i="19"/>
  <c r="H4409" i="19" a="1"/>
  <c r="G5368" i="19"/>
  <c r="F4498" i="19"/>
  <c r="G1369" i="19"/>
  <c r="G919" i="19"/>
  <c r="H3452" i="19" a="1"/>
  <c r="H3974" i="19" a="1"/>
  <c r="G1009" i="19"/>
  <c r="H5279" i="19" a="1"/>
  <c r="G3975" i="19"/>
  <c r="G2179" i="19"/>
  <c r="F4672" i="19"/>
  <c r="H3713" i="19" a="1"/>
  <c r="F3454" i="19"/>
  <c r="G4845" i="19"/>
  <c r="F4063" i="19"/>
  <c r="G3627" i="19"/>
  <c r="F4324" i="19"/>
  <c r="H5367" i="19" a="1"/>
  <c r="H4583" i="19" a="1"/>
  <c r="H4061" i="19" a="1"/>
  <c r="F931" i="19"/>
  <c r="G1459" i="19"/>
  <c r="H2628" i="19" a="1"/>
  <c r="G829" i="19"/>
  <c r="G5106" i="19"/>
  <c r="G2449" i="19"/>
  <c r="G4497" i="19"/>
  <c r="H4670" i="19" a="1"/>
  <c r="G1729" i="19"/>
  <c r="F3889" i="19"/>
  <c r="G1819" i="19"/>
  <c r="H4844" i="19" a="1"/>
  <c r="F5281" i="19"/>
  <c r="G4410" i="19"/>
  <c r="F3715" i="19"/>
  <c r="F739" i="19"/>
  <c r="H931" i="19" a="1"/>
  <c r="H803" i="19" a="1"/>
  <c r="H4757" i="19" a="1"/>
  <c r="H3887" i="19" a="1"/>
  <c r="G4323" i="19"/>
  <c r="F2741" i="19"/>
  <c r="G4149" i="19"/>
  <c r="G1909" i="19"/>
  <c r="H4931" i="19" l="1"/>
  <c r="H4148" i="19"/>
  <c r="H4757" i="19"/>
  <c r="H4670" i="19"/>
  <c r="H3974" i="19"/>
  <c r="H3713" i="19"/>
  <c r="H803" i="19"/>
  <c r="H867" i="19"/>
  <c r="H4235" i="19"/>
  <c r="H3539" i="19"/>
  <c r="H3800" i="19"/>
  <c r="H4844" i="19"/>
  <c r="H2628" i="19"/>
  <c r="H3452" i="19"/>
  <c r="H738" i="19"/>
  <c r="H931" i="19"/>
  <c r="H4409" i="19"/>
  <c r="H3626" i="19"/>
  <c r="H5105" i="19"/>
  <c r="H2719" i="19"/>
  <c r="H2538" i="19"/>
  <c r="H5018" i="19"/>
  <c r="H5192" i="19"/>
  <c r="H4061" i="19"/>
  <c r="H4583" i="19"/>
  <c r="H5367" i="19"/>
  <c r="H5279" i="19"/>
  <c r="H4322" i="19"/>
  <c r="H4496" i="19"/>
  <c r="H3887" i="19"/>
  <c r="B3630" i="19"/>
  <c r="C2181" i="19"/>
  <c r="B5022" i="19"/>
  <c r="C1461" i="19"/>
  <c r="C2271" i="19"/>
  <c r="B805" i="19"/>
  <c r="B741" i="19"/>
  <c r="C3977" i="19"/>
  <c r="C2001" i="19"/>
  <c r="C1821" i="19"/>
  <c r="C5369" i="19"/>
  <c r="B2653" i="19"/>
  <c r="C921" i="19"/>
  <c r="B869" i="19"/>
  <c r="B3978" i="19"/>
  <c r="B4065" i="19"/>
  <c r="C1191" i="19"/>
  <c r="C1551" i="19"/>
  <c r="B4761" i="19"/>
  <c r="C1911" i="19"/>
  <c r="C741" i="19"/>
  <c r="C831" i="19"/>
  <c r="B5283" i="19"/>
  <c r="C2451" i="19"/>
  <c r="B4326" i="19"/>
  <c r="C4064" i="19"/>
  <c r="B4500" i="19"/>
  <c r="B4674" i="19"/>
  <c r="B5196" i="19"/>
  <c r="C1011" i="19"/>
  <c r="B4587" i="19"/>
  <c r="C4325" i="19"/>
  <c r="C1371" i="19"/>
  <c r="C4586" i="19"/>
  <c r="C4673" i="19"/>
  <c r="C1281" i="19"/>
  <c r="C4412" i="19"/>
  <c r="B3891" i="19"/>
  <c r="B5370" i="19"/>
  <c r="C3803" i="19"/>
  <c r="C4847" i="19"/>
  <c r="C5282" i="19"/>
  <c r="B2743" i="19"/>
  <c r="B4239" i="19"/>
  <c r="C2541" i="19"/>
  <c r="C3455" i="19"/>
  <c r="C3542" i="19"/>
  <c r="C2631" i="19"/>
  <c r="C3890" i="19"/>
  <c r="B933" i="19"/>
  <c r="C3716" i="19"/>
  <c r="B4848" i="19"/>
  <c r="C4760" i="19"/>
  <c r="C2721" i="19"/>
  <c r="C4499" i="19"/>
  <c r="B3717" i="19"/>
  <c r="C5195" i="19"/>
  <c r="C1101" i="19"/>
  <c r="C4151" i="19"/>
  <c r="C3629" i="19"/>
  <c r="C1641" i="19"/>
  <c r="B5109" i="19"/>
  <c r="C4238" i="19"/>
  <c r="C1731" i="19"/>
  <c r="C4934" i="19"/>
  <c r="B4935" i="19"/>
  <c r="B4152" i="19"/>
  <c r="B3804" i="19"/>
  <c r="B3543" i="19"/>
  <c r="B2562" i="19"/>
  <c r="B4413" i="19"/>
  <c r="C2091" i="19"/>
  <c r="C5021" i="19"/>
  <c r="C2361" i="19"/>
  <c r="C5108" i="19"/>
  <c r="F4673" i="19"/>
  <c r="G2630" i="19"/>
  <c r="F3716" i="19"/>
  <c r="G1190" i="19"/>
  <c r="H4062" i="19" a="1"/>
  <c r="F3542" i="19"/>
  <c r="G4672" i="19"/>
  <c r="G1010" i="19"/>
  <c r="G2721" i="19"/>
  <c r="G2000" i="19"/>
  <c r="G1280" i="19"/>
  <c r="F740" i="19"/>
  <c r="H4149" i="19" a="1"/>
  <c r="H4410" i="19" a="1"/>
  <c r="G830" i="19"/>
  <c r="F804" i="19"/>
  <c r="F5370" i="19"/>
  <c r="H3714" i="19" a="1"/>
  <c r="F5195" i="19"/>
  <c r="G3715" i="19"/>
  <c r="G1640" i="19"/>
  <c r="G5107" i="19"/>
  <c r="G4237" i="19"/>
  <c r="G1550" i="19"/>
  <c r="F868" i="19"/>
  <c r="G4846" i="19"/>
  <c r="F4412" i="19"/>
  <c r="H5106" i="19" a="1"/>
  <c r="F4499" i="19"/>
  <c r="F2561" i="19"/>
  <c r="F4151" i="19"/>
  <c r="H4758" i="19" a="1"/>
  <c r="G4411" i="19"/>
  <c r="H804" i="19" a="1"/>
  <c r="F3977" i="19"/>
  <c r="H739" i="19" a="1"/>
  <c r="G3541" i="19"/>
  <c r="G3976" i="19"/>
  <c r="G740" i="19"/>
  <c r="F3455" i="19"/>
  <c r="G4585" i="19"/>
  <c r="H5368" i="19" a="1"/>
  <c r="H2720" i="19" a="1"/>
  <c r="F5021" i="19"/>
  <c r="H3540" i="19" a="1"/>
  <c r="G920" i="19"/>
  <c r="G4933" i="19"/>
  <c r="F932" i="19"/>
  <c r="G4150" i="19"/>
  <c r="G4324" i="19"/>
  <c r="G3454" i="19"/>
  <c r="H3627" i="19" a="1"/>
  <c r="H4932" i="19" a="1"/>
  <c r="F4064" i="19"/>
  <c r="G1100" i="19"/>
  <c r="G5194" i="19"/>
  <c r="H4323" i="19" a="1"/>
  <c r="G2540" i="19"/>
  <c r="G4063" i="19"/>
  <c r="G1820" i="19"/>
  <c r="G2270" i="19"/>
  <c r="G4498" i="19"/>
  <c r="H3453" i="19" a="1"/>
  <c r="H4497" i="19" a="1"/>
  <c r="G1910" i="19"/>
  <c r="F3803" i="19"/>
  <c r="F4934" i="19"/>
  <c r="F2652" i="19"/>
  <c r="G4759" i="19"/>
  <c r="H5019" i="19" a="1"/>
  <c r="H4671" i="19" a="1"/>
  <c r="H3975" i="19" a="1"/>
  <c r="F5282" i="19"/>
  <c r="G3889" i="19"/>
  <c r="H5193" i="19" a="1"/>
  <c r="G5020" i="19"/>
  <c r="H3888" i="19" a="1"/>
  <c r="G1460" i="19"/>
  <c r="F2742" i="19"/>
  <c r="G5369" i="19"/>
  <c r="G3628" i="19"/>
  <c r="H3801" i="19" a="1"/>
  <c r="G2450" i="19"/>
  <c r="F4586" i="19"/>
  <c r="F4325" i="19"/>
  <c r="H5280" i="19" a="1"/>
  <c r="G3802" i="19"/>
  <c r="F4238" i="19"/>
  <c r="H2629" i="19" a="1"/>
  <c r="H4584" i="19" a="1"/>
  <c r="H868" i="19" a="1"/>
  <c r="H4236" i="19" a="1"/>
  <c r="F3890" i="19"/>
  <c r="F3629" i="19"/>
  <c r="F4760" i="19"/>
  <c r="F5108" i="19"/>
  <c r="G2090" i="19"/>
  <c r="H2539" i="19" a="1"/>
  <c r="G2360" i="19"/>
  <c r="G1370" i="19"/>
  <c r="G2180" i="19"/>
  <c r="G5281" i="19"/>
  <c r="F4847" i="19"/>
  <c r="H932" i="19" a="1"/>
  <c r="H4845" i="19" a="1"/>
  <c r="G1730" i="19"/>
  <c r="H2539" i="19" l="1"/>
  <c r="H4236" i="19"/>
  <c r="H4671" i="19"/>
  <c r="H3627" i="19"/>
  <c r="H868" i="19"/>
  <c r="H4584" i="19"/>
  <c r="H2629" i="19"/>
  <c r="H5019" i="19"/>
  <c r="H5193" i="19"/>
  <c r="H3540" i="19"/>
  <c r="H739" i="19"/>
  <c r="H4845" i="19"/>
  <c r="H4062" i="19"/>
  <c r="H5280" i="19"/>
  <c r="H3888" i="19"/>
  <c r="H4497" i="19"/>
  <c r="H804" i="19"/>
  <c r="H932" i="19"/>
  <c r="H2720" i="19"/>
  <c r="H4758" i="19"/>
  <c r="H4410" i="19"/>
  <c r="H3801" i="19"/>
  <c r="H4932" i="19"/>
  <c r="H3453" i="19"/>
  <c r="H5368" i="19"/>
  <c r="H3975" i="19"/>
  <c r="H4323" i="19"/>
  <c r="H5106" i="19"/>
  <c r="H4149" i="19"/>
  <c r="H3714" i="19"/>
  <c r="B4588" i="19"/>
  <c r="C2272" i="19"/>
  <c r="C1732" i="19"/>
  <c r="C3543" i="19"/>
  <c r="C1102" i="19"/>
  <c r="C4152" i="19"/>
  <c r="C1642" i="19"/>
  <c r="B934" i="19"/>
  <c r="B2563" i="19"/>
  <c r="C922" i="19"/>
  <c r="C1282" i="19"/>
  <c r="C1912" i="19"/>
  <c r="B5023" i="19"/>
  <c r="C3804" i="19"/>
  <c r="B2744" i="19"/>
  <c r="B5371" i="19"/>
  <c r="C5022" i="19"/>
  <c r="C742" i="19"/>
  <c r="C832" i="19"/>
  <c r="C1012" i="19"/>
  <c r="C2362" i="19"/>
  <c r="B3718" i="19"/>
  <c r="C2452" i="19"/>
  <c r="C1192" i="19"/>
  <c r="C4761" i="19"/>
  <c r="C5109" i="19"/>
  <c r="C5283" i="19"/>
  <c r="C4674" i="19"/>
  <c r="C4935" i="19"/>
  <c r="C2182" i="19"/>
  <c r="B3892" i="19"/>
  <c r="C1822" i="19"/>
  <c r="C3717" i="19"/>
  <c r="B3805" i="19"/>
  <c r="B4936" i="19"/>
  <c r="C2632" i="19"/>
  <c r="C1462" i="19"/>
  <c r="B5284" i="19"/>
  <c r="B4414" i="19"/>
  <c r="C2092" i="19"/>
  <c r="C3630" i="19"/>
  <c r="B870" i="19"/>
  <c r="C4848" i="19"/>
  <c r="C5370" i="19"/>
  <c r="C4500" i="19"/>
  <c r="C5196" i="19"/>
  <c r="C3978" i="19"/>
  <c r="B4327" i="19"/>
  <c r="C4413" i="19"/>
  <c r="C2542" i="19"/>
  <c r="C2002" i="19"/>
  <c r="B4153" i="19"/>
  <c r="C1552" i="19"/>
  <c r="B4675" i="19"/>
  <c r="B3631" i="19"/>
  <c r="B3979" i="19"/>
  <c r="B4501" i="19"/>
  <c r="B4240" i="19"/>
  <c r="C4326" i="19"/>
  <c r="C4239" i="19"/>
  <c r="C4587" i="19"/>
  <c r="C3891" i="19"/>
  <c r="C1372" i="19"/>
  <c r="B4762" i="19"/>
  <c r="B4849" i="19"/>
  <c r="B2654" i="19"/>
  <c r="C4065" i="19"/>
  <c r="B5110" i="19"/>
  <c r="B5197" i="19"/>
  <c r="C2722" i="19"/>
  <c r="B4066" i="19"/>
  <c r="B806" i="19"/>
  <c r="B742" i="19"/>
  <c r="H4672" i="19" a="1"/>
  <c r="G2451" i="19"/>
  <c r="G1641" i="19"/>
  <c r="G2001" i="19"/>
  <c r="G2091" i="19"/>
  <c r="F4239" i="19"/>
  <c r="G3977" i="19"/>
  <c r="H4846" i="19" a="1"/>
  <c r="G4760" i="19"/>
  <c r="F5371" i="19"/>
  <c r="F3978" i="19"/>
  <c r="H4150" i="19" a="1"/>
  <c r="G2361" i="19"/>
  <c r="H4498" i="19" a="1"/>
  <c r="F5283" i="19"/>
  <c r="H5369" i="19" a="1"/>
  <c r="H4411" i="19" a="1"/>
  <c r="F4413" i="19"/>
  <c r="G1551" i="19"/>
  <c r="F4761" i="19"/>
  <c r="H869" i="19" a="1"/>
  <c r="H2721" i="19" a="1"/>
  <c r="G921" i="19"/>
  <c r="G1371" i="19"/>
  <c r="H4759" i="19" a="1"/>
  <c r="G831" i="19"/>
  <c r="F5109" i="19"/>
  <c r="G5195" i="19"/>
  <c r="H3715" i="19" a="1"/>
  <c r="G1911" i="19"/>
  <c r="H3976" i="19" a="1"/>
  <c r="G1101" i="19"/>
  <c r="F4587" i="19"/>
  <c r="G5282" i="19"/>
  <c r="H4933" i="19" a="1"/>
  <c r="G3542" i="19"/>
  <c r="F2562" i="19"/>
  <c r="F3891" i="19"/>
  <c r="H5020" i="19" a="1"/>
  <c r="G4586" i="19"/>
  <c r="F4065" i="19"/>
  <c r="H4585" i="19" a="1"/>
  <c r="G4151" i="19"/>
  <c r="G3803" i="19"/>
  <c r="G1731" i="19"/>
  <c r="H933" i="19" a="1"/>
  <c r="G4934" i="19"/>
  <c r="H805" i="19" a="1"/>
  <c r="H2630" i="19" a="1"/>
  <c r="G4238" i="19"/>
  <c r="F3630" i="19"/>
  <c r="G3716" i="19"/>
  <c r="G5021" i="19"/>
  <c r="F3804" i="19"/>
  <c r="F4152" i="19"/>
  <c r="H4324" i="19" a="1"/>
  <c r="H740" i="19" a="1"/>
  <c r="G1461" i="19"/>
  <c r="F4935" i="19"/>
  <c r="F869" i="19"/>
  <c r="H3889" i="19" a="1"/>
  <c r="F741" i="19"/>
  <c r="F4674" i="19"/>
  <c r="H3541" i="19" a="1"/>
  <c r="F2653" i="19"/>
  <c r="H4237" i="19" a="1"/>
  <c r="G4064" i="19"/>
  <c r="F4848" i="19"/>
  <c r="H3454" i="19" a="1"/>
  <c r="F4326" i="19"/>
  <c r="H2540" i="19" a="1"/>
  <c r="F4500" i="19"/>
  <c r="F3543" i="19"/>
  <c r="G2541" i="19"/>
  <c r="G2271" i="19"/>
  <c r="F5022" i="19"/>
  <c r="G1191" i="19"/>
  <c r="H5281" i="19" a="1"/>
  <c r="G5108" i="19"/>
  <c r="H3802" i="19" a="1"/>
  <c r="G2631" i="19"/>
  <c r="F2743" i="19"/>
  <c r="G2722" i="19"/>
  <c r="G3455" i="19"/>
  <c r="G5370" i="19"/>
  <c r="H3628" i="19" a="1"/>
  <c r="G1281" i="19"/>
  <c r="G4673" i="19"/>
  <c r="F5196" i="19"/>
  <c r="F3717" i="19"/>
  <c r="H5107" i="19" a="1"/>
  <c r="H4063" i="19" a="1"/>
  <c r="G1821" i="19"/>
  <c r="G1011" i="19"/>
  <c r="G4847" i="19"/>
  <c r="F805" i="19"/>
  <c r="H5194" i="19" a="1"/>
  <c r="F933" i="19"/>
  <c r="G3629" i="19"/>
  <c r="G4412" i="19"/>
  <c r="G4499" i="19"/>
  <c r="G3890" i="19"/>
  <c r="G2181" i="19"/>
  <c r="G741" i="19"/>
  <c r="G4325" i="19"/>
  <c r="H5107" i="19" l="1"/>
  <c r="H5369" i="19"/>
  <c r="H4150" i="19"/>
  <c r="H4846" i="19"/>
  <c r="H4585" i="19"/>
  <c r="H4933" i="19"/>
  <c r="H933" i="19"/>
  <c r="H869" i="19"/>
  <c r="H3628" i="19"/>
  <c r="H4237" i="19"/>
  <c r="H3889" i="19"/>
  <c r="H740" i="19"/>
  <c r="H2630" i="19"/>
  <c r="H2540" i="19"/>
  <c r="H4324" i="19"/>
  <c r="H3976" i="19"/>
  <c r="H4498" i="19"/>
  <c r="H5020" i="19"/>
  <c r="H3715" i="19"/>
  <c r="H4759" i="19"/>
  <c r="H5194" i="19"/>
  <c r="H4063" i="19"/>
  <c r="H3802" i="19"/>
  <c r="H3541" i="19"/>
  <c r="H3454" i="19"/>
  <c r="H805" i="19"/>
  <c r="H2721" i="19"/>
  <c r="H4411" i="19"/>
  <c r="H4672" i="19"/>
  <c r="H5281" i="19"/>
  <c r="B807" i="19"/>
  <c r="B743" i="19"/>
  <c r="C5284" i="19"/>
  <c r="B871" i="19"/>
  <c r="C1643" i="19"/>
  <c r="B5372" i="19"/>
  <c r="C2273" i="19"/>
  <c r="C5197" i="19"/>
  <c r="C4240" i="19"/>
  <c r="C2363" i="19"/>
  <c r="B5198" i="19"/>
  <c r="B4850" i="19"/>
  <c r="C4327" i="19"/>
  <c r="B4067" i="19"/>
  <c r="C4501" i="19"/>
  <c r="C4588" i="19"/>
  <c r="C5110" i="19"/>
  <c r="B5111" i="19"/>
  <c r="B2564" i="19"/>
  <c r="C1193" i="19"/>
  <c r="B5285" i="19"/>
  <c r="C2633" i="19"/>
  <c r="B4415" i="19"/>
  <c r="C3718" i="19"/>
  <c r="C1553" i="19"/>
  <c r="C3805" i="19"/>
  <c r="C5023" i="19"/>
  <c r="C4849" i="19"/>
  <c r="C2453" i="19"/>
  <c r="C2003" i="19"/>
  <c r="B4676" i="19"/>
  <c r="B3893" i="19"/>
  <c r="B4154" i="19"/>
  <c r="B4241" i="19"/>
  <c r="C2183" i="19"/>
  <c r="B3806" i="19"/>
  <c r="C1013" i="19"/>
  <c r="C4414" i="19"/>
  <c r="B3719" i="19"/>
  <c r="C2723" i="19"/>
  <c r="C1913" i="19"/>
  <c r="C4762" i="19"/>
  <c r="C1283" i="19"/>
  <c r="C1103" i="19"/>
  <c r="C3631" i="19"/>
  <c r="B4589" i="19"/>
  <c r="B935" i="19"/>
  <c r="C1463" i="19"/>
  <c r="B2655" i="19"/>
  <c r="C3979" i="19"/>
  <c r="B4328" i="19"/>
  <c r="C2093" i="19"/>
  <c r="C4066" i="19"/>
  <c r="C4936" i="19"/>
  <c r="B5024" i="19"/>
  <c r="C923" i="19"/>
  <c r="B2745" i="19"/>
  <c r="C1373" i="19"/>
  <c r="C4675" i="19"/>
  <c r="C3892" i="19"/>
  <c r="C4153" i="19"/>
  <c r="B4937" i="19"/>
  <c r="B4763" i="19"/>
  <c r="B4502" i="19"/>
  <c r="B3980" i="19"/>
  <c r="C5371" i="19"/>
  <c r="C2543" i="19"/>
  <c r="C743" i="19"/>
  <c r="C833" i="19"/>
  <c r="C1733" i="19"/>
  <c r="C1823" i="19"/>
  <c r="G4065" i="19"/>
  <c r="H4673" i="19" a="1"/>
  <c r="F934" i="19"/>
  <c r="F742" i="19"/>
  <c r="H4847" i="19" a="1"/>
  <c r="F4414" i="19"/>
  <c r="G4674" i="19"/>
  <c r="G1732" i="19"/>
  <c r="F4675" i="19"/>
  <c r="H3803" i="19" a="1"/>
  <c r="G4413" i="19"/>
  <c r="G2092" i="19"/>
  <c r="F3892" i="19"/>
  <c r="H934" i="19" a="1"/>
  <c r="F3718" i="19"/>
  <c r="F806" i="19"/>
  <c r="G3630" i="19"/>
  <c r="H4238" i="19" a="1"/>
  <c r="H4325" i="19" a="1"/>
  <c r="F4327" i="19"/>
  <c r="G4848" i="19"/>
  <c r="G2182" i="19"/>
  <c r="H3542" i="19" a="1"/>
  <c r="F870" i="19"/>
  <c r="G3543" i="19"/>
  <c r="G4761" i="19"/>
  <c r="G5022" i="19"/>
  <c r="G2452" i="19"/>
  <c r="H2722" i="19" a="1"/>
  <c r="G1012" i="19"/>
  <c r="H3716" i="19" a="1"/>
  <c r="F3979" i="19"/>
  <c r="G4935" i="19"/>
  <c r="F5110" i="19"/>
  <c r="H741" i="19" a="1"/>
  <c r="G3891" i="19"/>
  <c r="H4412" i="19" a="1"/>
  <c r="G1192" i="19"/>
  <c r="G1462" i="19"/>
  <c r="H5282" i="19" a="1"/>
  <c r="G1552" i="19"/>
  <c r="G2002" i="19"/>
  <c r="G1912" i="19"/>
  <c r="G922" i="19"/>
  <c r="G1282" i="19"/>
  <c r="G2723" i="19"/>
  <c r="G4239" i="19"/>
  <c r="F2655" i="19"/>
  <c r="F2654" i="19"/>
  <c r="H5195" i="19" a="1"/>
  <c r="H4934" i="19" a="1"/>
  <c r="F5023" i="19"/>
  <c r="G1372" i="19"/>
  <c r="G1642" i="19"/>
  <c r="F5372" i="19"/>
  <c r="H4586" i="19" a="1"/>
  <c r="F2744" i="19"/>
  <c r="F5284" i="19"/>
  <c r="G2542" i="19"/>
  <c r="H2541" i="19" a="1"/>
  <c r="F4849" i="19"/>
  <c r="H870" i="19" a="1"/>
  <c r="F5197" i="19"/>
  <c r="H4064" i="19" a="1"/>
  <c r="F4588" i="19"/>
  <c r="F2563" i="19"/>
  <c r="H3977" i="19" a="1"/>
  <c r="G742" i="19"/>
  <c r="H4151" i="19" a="1"/>
  <c r="H806" i="19" a="1"/>
  <c r="G2272" i="19"/>
  <c r="G4326" i="19"/>
  <c r="H3890" i="19" a="1"/>
  <c r="G3978" i="19"/>
  <c r="H4760" i="19" a="1"/>
  <c r="F4501" i="19"/>
  <c r="H4499" i="19" a="1"/>
  <c r="G5283" i="19"/>
  <c r="G5109" i="19"/>
  <c r="H3629" i="19" a="1"/>
  <c r="F4240" i="19"/>
  <c r="G3717" i="19"/>
  <c r="G2362" i="19"/>
  <c r="F4153" i="19"/>
  <c r="G832" i="19"/>
  <c r="G5196" i="19"/>
  <c r="H2631" i="19" a="1"/>
  <c r="G5371" i="19"/>
  <c r="F3805" i="19"/>
  <c r="G1102" i="19"/>
  <c r="F4762" i="19"/>
  <c r="H5108" i="19" a="1"/>
  <c r="F4936" i="19"/>
  <c r="G1822" i="19"/>
  <c r="F4066" i="19"/>
  <c r="G3804" i="19"/>
  <c r="H5021" i="19" a="1"/>
  <c r="G4500" i="19"/>
  <c r="G4587" i="19"/>
  <c r="H3455" i="19" a="1"/>
  <c r="F2564" i="19"/>
  <c r="F3631" i="19"/>
  <c r="G4152" i="19"/>
  <c r="G2632" i="19"/>
  <c r="H5370" i="19" a="1"/>
  <c r="H5370" i="19" l="1"/>
  <c r="H3716" i="19"/>
  <c r="H3803" i="19"/>
  <c r="H3455" i="19"/>
  <c r="H4673" i="19"/>
  <c r="H2722" i="19"/>
  <c r="H4238" i="19"/>
  <c r="H4847" i="19"/>
  <c r="H5282" i="19"/>
  <c r="H870" i="19"/>
  <c r="H5108" i="19"/>
  <c r="H3629" i="19"/>
  <c r="H4934" i="19"/>
  <c r="H806" i="19"/>
  <c r="H3977" i="19"/>
  <c r="H4412" i="19"/>
  <c r="H934" i="19"/>
  <c r="H4499" i="19"/>
  <c r="H5195" i="19"/>
  <c r="H4586" i="19"/>
  <c r="H741" i="19"/>
  <c r="H3542" i="19"/>
  <c r="H4325" i="19"/>
  <c r="H5021" i="19"/>
  <c r="H2631" i="19"/>
  <c r="H4760" i="19"/>
  <c r="H4151" i="19"/>
  <c r="H3890" i="19"/>
  <c r="H2541" i="19"/>
  <c r="H4064" i="19"/>
  <c r="C834" i="19"/>
  <c r="C744" i="19"/>
  <c r="C2184" i="19"/>
  <c r="C3719" i="19"/>
  <c r="C2004" i="19"/>
  <c r="C1104" i="19"/>
  <c r="B4329" i="19"/>
  <c r="C2094" i="19"/>
  <c r="C3893" i="19"/>
  <c r="B5199" i="19"/>
  <c r="B4155" i="19"/>
  <c r="C2454" i="19"/>
  <c r="B808" i="19"/>
  <c r="B744" i="19"/>
  <c r="C924" i="19"/>
  <c r="C4241" i="19"/>
  <c r="C4154" i="19"/>
  <c r="C2724" i="19"/>
  <c r="B4590" i="19"/>
  <c r="C3980" i="19"/>
  <c r="C1014" i="19"/>
  <c r="C1554" i="19"/>
  <c r="C1644" i="19"/>
  <c r="C5198" i="19"/>
  <c r="C4328" i="19"/>
  <c r="B872" i="19"/>
  <c r="C5372" i="19"/>
  <c r="C1194" i="19"/>
  <c r="B3894" i="19"/>
  <c r="B4242" i="19"/>
  <c r="C2544" i="19"/>
  <c r="B5373" i="19"/>
  <c r="C4415" i="19"/>
  <c r="C1734" i="19"/>
  <c r="C2634" i="19"/>
  <c r="C4763" i="19"/>
  <c r="B4416" i="19"/>
  <c r="B3807" i="19"/>
  <c r="B3981" i="19"/>
  <c r="B4851" i="19"/>
  <c r="B5112" i="19"/>
  <c r="C1914" i="19"/>
  <c r="C5024" i="19"/>
  <c r="C1374" i="19"/>
  <c r="C4937" i="19"/>
  <c r="C3806" i="19"/>
  <c r="C1284" i="19"/>
  <c r="C4676" i="19"/>
  <c r="B4938" i="19"/>
  <c r="C5285" i="19"/>
  <c r="B936" i="19"/>
  <c r="B5025" i="19"/>
  <c r="C1464" i="19"/>
  <c r="C4067" i="19"/>
  <c r="B4764" i="19"/>
  <c r="C5111" i="19"/>
  <c r="C4589" i="19"/>
  <c r="B4503" i="19"/>
  <c r="C1824" i="19"/>
  <c r="B4068" i="19"/>
  <c r="B2746" i="19"/>
  <c r="B4677" i="19"/>
  <c r="C4850" i="19"/>
  <c r="C4502" i="19"/>
  <c r="C2274" i="19"/>
  <c r="B5286" i="19"/>
  <c r="C2364" i="19"/>
  <c r="G2363" i="19"/>
  <c r="G1733" i="19"/>
  <c r="F3806" i="19"/>
  <c r="G3805" i="19"/>
  <c r="H5371" i="19" a="1"/>
  <c r="F3719" i="19"/>
  <c r="G5372" i="19"/>
  <c r="G3979" i="19"/>
  <c r="G2724" i="19"/>
  <c r="G2093" i="19"/>
  <c r="H3717" i="19" a="1"/>
  <c r="G2543" i="19"/>
  <c r="G1103" i="19"/>
  <c r="G1823" i="19"/>
  <c r="F4241" i="19"/>
  <c r="G4849" i="19"/>
  <c r="H4239" i="19" a="1"/>
  <c r="G4240" i="19"/>
  <c r="F3980" i="19"/>
  <c r="H4935" i="19" a="1"/>
  <c r="H3804" i="19" a="1"/>
  <c r="G1463" i="19"/>
  <c r="G3718" i="19"/>
  <c r="G4588" i="19"/>
  <c r="H4326" i="19" a="1"/>
  <c r="F5373" i="19"/>
  <c r="H3543" i="19" a="1"/>
  <c r="H871" i="19" a="1"/>
  <c r="G3892" i="19"/>
  <c r="F4328" i="19"/>
  <c r="F935" i="19"/>
  <c r="G5284" i="19"/>
  <c r="F5111" i="19"/>
  <c r="F2745" i="19"/>
  <c r="H5109" i="19" a="1"/>
  <c r="G1373" i="19"/>
  <c r="G4153" i="19"/>
  <c r="F4676" i="19"/>
  <c r="G3631" i="19"/>
  <c r="F4937" i="19"/>
  <c r="F4502" i="19"/>
  <c r="H5283" i="19" a="1"/>
  <c r="G4762" i="19"/>
  <c r="G5023" i="19"/>
  <c r="F5285" i="19"/>
  <c r="G5197" i="19"/>
  <c r="H4674" i="19" a="1"/>
  <c r="H3630" i="19" a="1"/>
  <c r="F4154" i="19"/>
  <c r="G2183" i="19"/>
  <c r="H4848" i="19" a="1"/>
  <c r="G4675" i="19"/>
  <c r="G1913" i="19"/>
  <c r="H742" i="19" a="1"/>
  <c r="F4589" i="19"/>
  <c r="G2453" i="19"/>
  <c r="G4501" i="19"/>
  <c r="F743" i="19"/>
  <c r="F5198" i="19"/>
  <c r="H807" i="19" a="1"/>
  <c r="F2746" i="19"/>
  <c r="G4936" i="19"/>
  <c r="H4761" i="19" a="1"/>
  <c r="H2542" i="19" a="1"/>
  <c r="G833" i="19"/>
  <c r="H4587" i="19" a="1"/>
  <c r="F4763" i="19"/>
  <c r="H2723" i="19" a="1"/>
  <c r="H4413" i="19" a="1"/>
  <c r="G4066" i="19"/>
  <c r="G4414" i="19"/>
  <c r="G5110" i="19"/>
  <c r="F4415" i="19"/>
  <c r="G2273" i="19"/>
  <c r="G2003" i="19"/>
  <c r="G1193" i="19"/>
  <c r="G923" i="19"/>
  <c r="F807" i="19"/>
  <c r="H4065" i="19" a="1"/>
  <c r="H3978" i="19" a="1"/>
  <c r="F4850" i="19"/>
  <c r="H5022" i="19" a="1"/>
  <c r="G1643" i="19"/>
  <c r="F871" i="19"/>
  <c r="G1553" i="19"/>
  <c r="H5196" i="19" a="1"/>
  <c r="F5024" i="19"/>
  <c r="G743" i="19"/>
  <c r="H4500" i="19" a="1"/>
  <c r="H2632" i="19" a="1"/>
  <c r="F4067" i="19"/>
  <c r="G1283" i="19"/>
  <c r="G2633" i="19"/>
  <c r="H935" i="19" a="1"/>
  <c r="F3893" i="19"/>
  <c r="H3891" i="19" a="1"/>
  <c r="G4327" i="19"/>
  <c r="G1013" i="19"/>
  <c r="H4152" i="19" a="1"/>
  <c r="H5196" i="19" l="1"/>
  <c r="H4413" i="19"/>
  <c r="H5283" i="19"/>
  <c r="H5109" i="19"/>
  <c r="H4152" i="19"/>
  <c r="H3717" i="19"/>
  <c r="H2632" i="19"/>
  <c r="H935" i="19"/>
  <c r="H807" i="19"/>
  <c r="H4935" i="19"/>
  <c r="H4500" i="19"/>
  <c r="H5022" i="19"/>
  <c r="H2542" i="19"/>
  <c r="H5371" i="19"/>
  <c r="H3978" i="19"/>
  <c r="H3630" i="19"/>
  <c r="H4065" i="19"/>
  <c r="H4761" i="19"/>
  <c r="H2723" i="19"/>
  <c r="H742" i="19"/>
  <c r="H871" i="19"/>
  <c r="H3543" i="19"/>
  <c r="H3804" i="19"/>
  <c r="H4674" i="19"/>
  <c r="H4587" i="19"/>
  <c r="H4848" i="19"/>
  <c r="H4326" i="19"/>
  <c r="H3891" i="19"/>
  <c r="H4239" i="19"/>
  <c r="C5373" i="19"/>
  <c r="C2005" i="19"/>
  <c r="C2725" i="19"/>
  <c r="C2635" i="19"/>
  <c r="B4678" i="19"/>
  <c r="B4243" i="19"/>
  <c r="B4417" i="19"/>
  <c r="C2275" i="19"/>
  <c r="C2185" i="19"/>
  <c r="C5286" i="19"/>
  <c r="C4329" i="19"/>
  <c r="C4677" i="19"/>
  <c r="C1555" i="19"/>
  <c r="C1735" i="19"/>
  <c r="C1015" i="19"/>
  <c r="C835" i="19"/>
  <c r="B4765" i="19"/>
  <c r="C1285" i="19"/>
  <c r="C2545" i="19"/>
  <c r="C3894" i="19"/>
  <c r="C2365" i="19"/>
  <c r="B4156" i="19"/>
  <c r="B5026" i="19"/>
  <c r="C5025" i="19"/>
  <c r="B3895" i="19"/>
  <c r="C1825" i="19"/>
  <c r="B4330" i="19"/>
  <c r="B937" i="19"/>
  <c r="B809" i="19"/>
  <c r="B5287" i="19"/>
  <c r="C1195" i="19"/>
  <c r="B4939" i="19"/>
  <c r="B5374" i="19"/>
  <c r="C4155" i="19"/>
  <c r="B4069" i="19"/>
  <c r="C4590" i="19"/>
  <c r="C5199" i="19"/>
  <c r="C1465" i="19"/>
  <c r="B3982" i="19"/>
  <c r="C1645" i="19"/>
  <c r="B873" i="19"/>
  <c r="C2095" i="19"/>
  <c r="C925" i="19"/>
  <c r="B4591" i="19"/>
  <c r="C5112" i="19"/>
  <c r="C4851" i="19"/>
  <c r="C4068" i="19"/>
  <c r="B5113" i="19"/>
  <c r="C4764" i="19"/>
  <c r="C1915" i="19"/>
  <c r="B5200" i="19"/>
  <c r="B4504" i="19"/>
  <c r="C4503" i="19"/>
  <c r="C4416" i="19"/>
  <c r="C3981" i="19"/>
  <c r="C2455" i="19"/>
  <c r="C4938" i="19"/>
  <c r="B4852" i="19"/>
  <c r="C1105" i="19"/>
  <c r="C4242" i="19"/>
  <c r="C3807" i="19"/>
  <c r="C1375" i="19"/>
  <c r="F4851" i="19"/>
  <c r="G2725" i="19"/>
  <c r="G2634" i="19"/>
  <c r="G3893" i="19"/>
  <c r="H4849" i="19" a="1"/>
  <c r="F5199" i="19"/>
  <c r="G4763" i="19"/>
  <c r="F936" i="19"/>
  <c r="G1464" i="19"/>
  <c r="H808" i="19" a="1"/>
  <c r="G924" i="19"/>
  <c r="G4502" i="19"/>
  <c r="F872" i="19"/>
  <c r="G1554" i="19"/>
  <c r="G4241" i="19"/>
  <c r="H4501" i="19" a="1"/>
  <c r="F4416" i="19"/>
  <c r="G1284" i="19"/>
  <c r="F5112" i="19"/>
  <c r="H4153" i="19" a="1"/>
  <c r="H3805" i="19" a="1"/>
  <c r="G2274" i="19"/>
  <c r="H4588" i="19" a="1"/>
  <c r="H5284" i="19" a="1"/>
  <c r="G5024" i="19"/>
  <c r="G5373" i="19"/>
  <c r="H3718" i="19" a="1"/>
  <c r="G2454" i="19"/>
  <c r="G4328" i="19"/>
  <c r="H5372" i="19" a="1"/>
  <c r="G2184" i="19"/>
  <c r="H5110" i="19" a="1"/>
  <c r="H872" i="19" a="1"/>
  <c r="G1914" i="19"/>
  <c r="F4155" i="19"/>
  <c r="F3807" i="19"/>
  <c r="F4938" i="19"/>
  <c r="F4764" i="19"/>
  <c r="G4937" i="19"/>
  <c r="F4503" i="19"/>
  <c r="G5198" i="19"/>
  <c r="F5025" i="19"/>
  <c r="G3719" i="19"/>
  <c r="H3979" i="19" a="1"/>
  <c r="G4850" i="19"/>
  <c r="F3981" i="19"/>
  <c r="H4240" i="19" a="1"/>
  <c r="F5374" i="19"/>
  <c r="G4676" i="19"/>
  <c r="H3631" i="19" a="1"/>
  <c r="H4414" i="19" a="1"/>
  <c r="H2633" i="19" a="1"/>
  <c r="G4415" i="19"/>
  <c r="H3892" i="19" a="1"/>
  <c r="H4327" i="19" a="1"/>
  <c r="G2364" i="19"/>
  <c r="G1644" i="19"/>
  <c r="H4066" i="19" a="1"/>
  <c r="G3806" i="19"/>
  <c r="H5023" i="19" a="1"/>
  <c r="F744" i="19"/>
  <c r="F4242" i="19"/>
  <c r="G3980" i="19"/>
  <c r="F5286" i="19"/>
  <c r="H4936" i="19" a="1"/>
  <c r="H2724" i="19" a="1"/>
  <c r="G2544" i="19"/>
  <c r="G5285" i="19"/>
  <c r="G1014" i="19"/>
  <c r="G5111" i="19"/>
  <c r="G1194" i="19"/>
  <c r="G4154" i="19"/>
  <c r="F4329" i="19"/>
  <c r="H4675" i="19" a="1"/>
  <c r="F3894" i="19"/>
  <c r="G744" i="19"/>
  <c r="G1104" i="19"/>
  <c r="H5197" i="19" a="1"/>
  <c r="G4589" i="19"/>
  <c r="F4590" i="19"/>
  <c r="F808" i="19"/>
  <c r="F4068" i="19"/>
  <c r="G4067" i="19"/>
  <c r="G2004" i="19"/>
  <c r="G834" i="19"/>
  <c r="H4762" i="19" a="1"/>
  <c r="G2094" i="19"/>
  <c r="G1734" i="19"/>
  <c r="F4677" i="19"/>
  <c r="H2543" i="19" a="1"/>
  <c r="H743" i="19" a="1"/>
  <c r="G1374" i="19"/>
  <c r="G1824" i="19"/>
  <c r="H936" i="19" a="1"/>
  <c r="H4762" i="19" l="1"/>
  <c r="H5197" i="19"/>
  <c r="H936" i="19"/>
  <c r="H4327" i="19"/>
  <c r="H4414" i="19"/>
  <c r="H5372" i="19"/>
  <c r="H2543" i="19"/>
  <c r="H4240" i="19"/>
  <c r="H4675" i="19"/>
  <c r="H4066" i="19"/>
  <c r="H3892" i="19"/>
  <c r="H3631" i="19"/>
  <c r="H3718" i="19"/>
  <c r="H4936" i="19"/>
  <c r="H808" i="19"/>
  <c r="H5284" i="19"/>
  <c r="H4501" i="19"/>
  <c r="H4588" i="19"/>
  <c r="H743" i="19"/>
  <c r="H4849" i="19"/>
  <c r="H3979" i="19"/>
  <c r="H2633" i="19"/>
  <c r="H872" i="19"/>
  <c r="H3805" i="19"/>
  <c r="H2724" i="19"/>
  <c r="H5023" i="19"/>
  <c r="H5110" i="19"/>
  <c r="H4153" i="19"/>
  <c r="C2456" i="19"/>
  <c r="C1736" i="19"/>
  <c r="C4678" i="19"/>
  <c r="C3982" i="19"/>
  <c r="B5288" i="19"/>
  <c r="C4156" i="19"/>
  <c r="C1016" i="19"/>
  <c r="B4070" i="19"/>
  <c r="B4157" i="19"/>
  <c r="C5113" i="19"/>
  <c r="C926" i="19"/>
  <c r="C4765" i="19"/>
  <c r="C2366" i="19"/>
  <c r="C2726" i="19"/>
  <c r="C1196" i="19"/>
  <c r="C1466" i="19"/>
  <c r="C4069" i="19"/>
  <c r="B5027" i="19"/>
  <c r="C1286" i="19"/>
  <c r="B4505" i="19"/>
  <c r="B4679" i="19"/>
  <c r="B4766" i="19"/>
  <c r="C3895" i="19"/>
  <c r="C4504" i="19"/>
  <c r="C4939" i="19"/>
  <c r="C2186" i="19"/>
  <c r="B4418" i="19"/>
  <c r="C2636" i="19"/>
  <c r="C1106" i="19"/>
  <c r="C4417" i="19"/>
  <c r="B4940" i="19"/>
  <c r="C2006" i="19"/>
  <c r="B5114" i="19"/>
  <c r="C1556" i="19"/>
  <c r="C4243" i="19"/>
  <c r="B5375" i="19"/>
  <c r="C2096" i="19"/>
  <c r="C2276" i="19"/>
  <c r="C4330" i="19"/>
  <c r="C5026" i="19"/>
  <c r="C4591" i="19"/>
  <c r="C4852" i="19"/>
  <c r="C5200" i="19"/>
  <c r="C1916" i="19"/>
  <c r="B4244" i="19"/>
  <c r="C1376" i="19"/>
  <c r="C1826" i="19"/>
  <c r="C5374" i="19"/>
  <c r="B4331" i="19"/>
  <c r="B4592" i="19"/>
  <c r="B5201" i="19"/>
  <c r="B938" i="19"/>
  <c r="C5287" i="19"/>
  <c r="B874" i="19"/>
  <c r="B810" i="19"/>
  <c r="B3983" i="19"/>
  <c r="B4853" i="19"/>
  <c r="C2546" i="19"/>
  <c r="C1646" i="19"/>
  <c r="H4241" i="19" a="1"/>
  <c r="H2544" i="19" a="1"/>
  <c r="G925" i="19"/>
  <c r="F4417" i="19"/>
  <c r="F4330" i="19"/>
  <c r="G5286" i="19"/>
  <c r="G4068" i="19"/>
  <c r="G4590" i="19"/>
  <c r="G5374" i="19"/>
  <c r="F5375" i="19"/>
  <c r="G2005" i="19"/>
  <c r="G2726" i="19"/>
  <c r="F4156" i="19"/>
  <c r="F3895" i="19"/>
  <c r="H4676" i="19" a="1"/>
  <c r="G1015" i="19"/>
  <c r="H4763" i="19" a="1"/>
  <c r="H809" i="19" a="1"/>
  <c r="G2635" i="19"/>
  <c r="G4155" i="19"/>
  <c r="G2365" i="19"/>
  <c r="G1555" i="19"/>
  <c r="G1375" i="19"/>
  <c r="G1645" i="19"/>
  <c r="G1465" i="19"/>
  <c r="G4851" i="19"/>
  <c r="G2185" i="19"/>
  <c r="F4939" i="19"/>
  <c r="G3894" i="19"/>
  <c r="G1285" i="19"/>
  <c r="G4242" i="19"/>
  <c r="H3893" i="19" a="1"/>
  <c r="F4069" i="19"/>
  <c r="G2545" i="19"/>
  <c r="H3719" i="19" a="1"/>
  <c r="G5199" i="19"/>
  <c r="F4678" i="19"/>
  <c r="H4850" i="19" a="1"/>
  <c r="G1915" i="19"/>
  <c r="H2634" i="19" a="1"/>
  <c r="G2095" i="19"/>
  <c r="G1735" i="19"/>
  <c r="F4591" i="19"/>
  <c r="F4504" i="19"/>
  <c r="G4329" i="19"/>
  <c r="G835" i="19"/>
  <c r="F937" i="19"/>
  <c r="F5026" i="19"/>
  <c r="F3982" i="19"/>
  <c r="G5112" i="19"/>
  <c r="H4415" i="19" a="1"/>
  <c r="G3981" i="19"/>
  <c r="H4937" i="19" a="1"/>
  <c r="H5198" i="19" a="1"/>
  <c r="G1825" i="19"/>
  <c r="H5373" i="19" a="1"/>
  <c r="G3807" i="19"/>
  <c r="F5287" i="19"/>
  <c r="F873" i="19"/>
  <c r="F4243" i="19"/>
  <c r="G1195" i="19"/>
  <c r="G4416" i="19"/>
  <c r="H2725" i="19" a="1"/>
  <c r="F5113" i="19"/>
  <c r="F4765" i="19"/>
  <c r="G4503" i="19"/>
  <c r="H744" i="19" a="1"/>
  <c r="H3806" i="19" a="1"/>
  <c r="H873" i="19" a="1"/>
  <c r="H5111" i="19" a="1"/>
  <c r="H3980" i="19" a="1"/>
  <c r="H5285" i="19" a="1"/>
  <c r="G2455" i="19"/>
  <c r="G4677" i="19"/>
  <c r="G1105" i="19"/>
  <c r="F809" i="19"/>
  <c r="G4938" i="19"/>
  <c r="G4764" i="19"/>
  <c r="H4067" i="19" a="1"/>
  <c r="H937" i="19" a="1"/>
  <c r="H4328" i="19" a="1"/>
  <c r="H4502" i="19" a="1"/>
  <c r="F5200" i="19"/>
  <c r="H5024" i="19" a="1"/>
  <c r="G5025" i="19"/>
  <c r="F4852" i="19"/>
  <c r="H4589" i="19" a="1"/>
  <c r="G2275" i="19"/>
  <c r="H4154" i="19" a="1"/>
  <c r="H809" i="19" l="1"/>
  <c r="H4415" i="19"/>
  <c r="H3893" i="19"/>
  <c r="H5198" i="19"/>
  <c r="H4850" i="19"/>
  <c r="H4154" i="19"/>
  <c r="H4763" i="19"/>
  <c r="H4502" i="19"/>
  <c r="H5285" i="19"/>
  <c r="H2725" i="19"/>
  <c r="H4937" i="19"/>
  <c r="H4328" i="19"/>
  <c r="H3980" i="19"/>
  <c r="H2544" i="19"/>
  <c r="H5111" i="19"/>
  <c r="H5373" i="19"/>
  <c r="H2634" i="19"/>
  <c r="H3719" i="19"/>
  <c r="H937" i="19"/>
  <c r="H873" i="19"/>
  <c r="H4589" i="19"/>
  <c r="H5024" i="19"/>
  <c r="H4241" i="19"/>
  <c r="H3806" i="19"/>
  <c r="H4676" i="19"/>
  <c r="H4067" i="19"/>
  <c r="H744" i="19"/>
  <c r="C4592" i="19"/>
  <c r="C2007" i="19"/>
  <c r="C2097" i="19"/>
  <c r="C2727" i="19"/>
  <c r="B4593" i="19"/>
  <c r="C1557" i="19"/>
  <c r="C4853" i="19"/>
  <c r="B4245" i="19"/>
  <c r="B5376" i="19"/>
  <c r="C2547" i="19"/>
  <c r="C2367" i="19"/>
  <c r="B4941" i="19"/>
  <c r="C1737" i="19"/>
  <c r="C3983" i="19"/>
  <c r="C1377" i="19"/>
  <c r="B4158" i="19"/>
  <c r="C4070" i="19"/>
  <c r="C5114" i="19"/>
  <c r="C2637" i="19"/>
  <c r="B875" i="19"/>
  <c r="B811" i="19"/>
  <c r="B5289" i="19"/>
  <c r="C1917" i="19"/>
  <c r="C5288" i="19"/>
  <c r="C4418" i="19"/>
  <c r="C4331" i="19"/>
  <c r="B5028" i="19"/>
  <c r="B4506" i="19"/>
  <c r="C1287" i="19"/>
  <c r="C1017" i="19"/>
  <c r="C4766" i="19"/>
  <c r="B939" i="19"/>
  <c r="B4680" i="19"/>
  <c r="C1467" i="19"/>
  <c r="C4940" i="19"/>
  <c r="C1647" i="19"/>
  <c r="C4505" i="19"/>
  <c r="C2277" i="19"/>
  <c r="B4854" i="19"/>
  <c r="B5115" i="19"/>
  <c r="C5201" i="19"/>
  <c r="C1107" i="19"/>
  <c r="C4157" i="19"/>
  <c r="C5375" i="19"/>
  <c r="B4767" i="19"/>
  <c r="C1827" i="19"/>
  <c r="B4071" i="19"/>
  <c r="B4419" i="19"/>
  <c r="B4332" i="19"/>
  <c r="C4679" i="19"/>
  <c r="C2187" i="19"/>
  <c r="B5202" i="19"/>
  <c r="C1197" i="19"/>
  <c r="C5027" i="19"/>
  <c r="C2457" i="19"/>
  <c r="C4244" i="19"/>
  <c r="H3981" i="19" a="1"/>
  <c r="G1916" i="19"/>
  <c r="G1016" i="19"/>
  <c r="G1286" i="19"/>
  <c r="F4853" i="19"/>
  <c r="H4155" i="19" a="1"/>
  <c r="G1736" i="19"/>
  <c r="H4068" i="19" a="1"/>
  <c r="G4243" i="19"/>
  <c r="G2456" i="19"/>
  <c r="F874" i="19"/>
  <c r="G1826" i="19"/>
  <c r="F4331" i="19"/>
  <c r="G2636" i="19"/>
  <c r="G4504" i="19"/>
  <c r="H2545" i="19" a="1"/>
  <c r="H4938" i="19" a="1"/>
  <c r="F4679" i="19"/>
  <c r="H2635" i="19" a="1"/>
  <c r="H4851" i="19" a="1"/>
  <c r="F4070" i="19"/>
  <c r="H2726" i="19" a="1"/>
  <c r="H3894" i="19" a="1"/>
  <c r="F3983" i="19"/>
  <c r="F4418" i="19"/>
  <c r="G2186" i="19"/>
  <c r="H4764" i="19" a="1"/>
  <c r="F4592" i="19"/>
  <c r="G5026" i="19"/>
  <c r="H874" i="19" a="1"/>
  <c r="F4940" i="19"/>
  <c r="G1556" i="19"/>
  <c r="F5027" i="19"/>
  <c r="F4157" i="19"/>
  <c r="F938" i="19"/>
  <c r="G1106" i="19"/>
  <c r="H5112" i="19" a="1"/>
  <c r="F4505" i="19"/>
  <c r="G4939" i="19"/>
  <c r="G2006" i="19"/>
  <c r="H4242" i="19" a="1"/>
  <c r="F5288" i="19"/>
  <c r="H4416" i="19" a="1"/>
  <c r="G5113" i="19"/>
  <c r="G926" i="19"/>
  <c r="G4678" i="19"/>
  <c r="G1196" i="19"/>
  <c r="F5201" i="19"/>
  <c r="G4591" i="19"/>
  <c r="H5374" i="19" a="1"/>
  <c r="H938" i="19" a="1"/>
  <c r="H5025" i="19" a="1"/>
  <c r="F810" i="19"/>
  <c r="G5287" i="19"/>
  <c r="G4765" i="19"/>
  <c r="F4766" i="19"/>
  <c r="G2727" i="19"/>
  <c r="H4677" i="19" a="1"/>
  <c r="F5114" i="19"/>
  <c r="G1646" i="19"/>
  <c r="F5376" i="19"/>
  <c r="G5375" i="19"/>
  <c r="H4329" i="19" a="1"/>
  <c r="G3982" i="19"/>
  <c r="G4069" i="19"/>
  <c r="G4330" i="19"/>
  <c r="G3895" i="19"/>
  <c r="G2546" i="19"/>
  <c r="G2366" i="19"/>
  <c r="G4156" i="19"/>
  <c r="H4590" i="19" a="1"/>
  <c r="H4503" i="19" a="1"/>
  <c r="G1376" i="19"/>
  <c r="G2276" i="19"/>
  <c r="G2096" i="19"/>
  <c r="G4852" i="19"/>
  <c r="H5286" i="19" a="1"/>
  <c r="H810" i="19" a="1"/>
  <c r="H5199" i="19" a="1"/>
  <c r="F4244" i="19"/>
  <c r="G1466" i="19"/>
  <c r="G5200" i="19"/>
  <c r="H3807" i="19" a="1"/>
  <c r="G4417" i="19"/>
  <c r="H810" i="19" l="1"/>
  <c r="H938" i="19"/>
  <c r="H2726" i="19"/>
  <c r="H2635" i="19"/>
  <c r="H4938" i="19"/>
  <c r="H2545" i="19"/>
  <c r="H3807" i="19"/>
  <c r="H4155" i="19"/>
  <c r="H5286" i="19"/>
  <c r="H4068" i="19"/>
  <c r="H5199" i="19"/>
  <c r="H4329" i="19"/>
  <c r="H4677" i="19"/>
  <c r="H4242" i="19"/>
  <c r="H5374" i="19"/>
  <c r="H5112" i="19"/>
  <c r="H4851" i="19"/>
  <c r="H874" i="19"/>
  <c r="H4503" i="19"/>
  <c r="H3981" i="19"/>
  <c r="H4590" i="19"/>
  <c r="H5025" i="19"/>
  <c r="H3894" i="19"/>
  <c r="H4416" i="19"/>
  <c r="H4764" i="19"/>
  <c r="B4507" i="19"/>
  <c r="C1108" i="19"/>
  <c r="C1288" i="19"/>
  <c r="B4855" i="19"/>
  <c r="C5289" i="19"/>
  <c r="C4593" i="19"/>
  <c r="B4768" i="19"/>
  <c r="C1378" i="19"/>
  <c r="C4506" i="19"/>
  <c r="C4158" i="19"/>
  <c r="C1828" i="19"/>
  <c r="B4681" i="19"/>
  <c r="B5203" i="19"/>
  <c r="C4332" i="19"/>
  <c r="C1738" i="19"/>
  <c r="B876" i="19"/>
  <c r="B812" i="19"/>
  <c r="B4594" i="19"/>
  <c r="C5376" i="19"/>
  <c r="B940" i="19"/>
  <c r="B4246" i="19"/>
  <c r="B5029" i="19"/>
  <c r="B4333" i="19"/>
  <c r="C4680" i="19"/>
  <c r="B4159" i="19"/>
  <c r="C2548" i="19"/>
  <c r="C2278" i="19"/>
  <c r="C4245" i="19"/>
  <c r="B4942" i="19"/>
  <c r="C5028" i="19"/>
  <c r="C5115" i="19"/>
  <c r="C4767" i="19"/>
  <c r="C2368" i="19"/>
  <c r="C4854" i="19"/>
  <c r="B5116" i="19"/>
  <c r="C2008" i="19"/>
  <c r="C2728" i="19"/>
  <c r="C1468" i="19"/>
  <c r="C2458" i="19"/>
  <c r="C4941" i="19"/>
  <c r="C2188" i="19"/>
  <c r="C4071" i="19"/>
  <c r="B5290" i="19"/>
  <c r="C1918" i="19"/>
  <c r="C1198" i="19"/>
  <c r="C1558" i="19"/>
  <c r="C4419" i="19"/>
  <c r="B4420" i="19"/>
  <c r="B5377" i="19"/>
  <c r="C5202" i="19"/>
  <c r="C2638" i="19"/>
  <c r="C1648" i="19"/>
  <c r="C2098" i="19"/>
  <c r="G1917" i="19"/>
  <c r="G2007" i="19"/>
  <c r="G5114" i="19"/>
  <c r="G4331" i="19"/>
  <c r="F4332" i="19"/>
  <c r="G1377" i="19"/>
  <c r="F4767" i="19"/>
  <c r="H4417" i="19" a="1"/>
  <c r="G1197" i="19"/>
  <c r="H4243" i="19" a="1"/>
  <c r="H5026" i="19" a="1"/>
  <c r="G1557" i="19"/>
  <c r="G2457" i="19"/>
  <c r="F811" i="19"/>
  <c r="G2097" i="19"/>
  <c r="G4418" i="19"/>
  <c r="H3895" i="19" a="1"/>
  <c r="H4939" i="19" a="1"/>
  <c r="G2187" i="19"/>
  <c r="F4419" i="19"/>
  <c r="H4330" i="19" a="1"/>
  <c r="H3982" i="19" a="1"/>
  <c r="G1107" i="19"/>
  <c r="H2727" i="19" a="1"/>
  <c r="F4680" i="19"/>
  <c r="G5288" i="19"/>
  <c r="F4593" i="19"/>
  <c r="F5202" i="19"/>
  <c r="G2547" i="19"/>
  <c r="G5201" i="19"/>
  <c r="H4069" i="19" a="1"/>
  <c r="H4852" i="19" a="1"/>
  <c r="H2546" i="19" a="1"/>
  <c r="G1647" i="19"/>
  <c r="G5376" i="19"/>
  <c r="G1017" i="19"/>
  <c r="G1737" i="19"/>
  <c r="F4245" i="19"/>
  <c r="H811" i="19" a="1"/>
  <c r="G4940" i="19"/>
  <c r="G1287" i="19"/>
  <c r="F5377" i="19"/>
  <c r="F4941" i="19"/>
  <c r="F939" i="19"/>
  <c r="F4158" i="19"/>
  <c r="G4766" i="19"/>
  <c r="G1827" i="19"/>
  <c r="G4505" i="19"/>
  <c r="F4071" i="19"/>
  <c r="G5027" i="19"/>
  <c r="G4592" i="19"/>
  <c r="F5115" i="19"/>
  <c r="H4678" i="19" a="1"/>
  <c r="F4506" i="19"/>
  <c r="G4070" i="19"/>
  <c r="H4765" i="19" a="1"/>
  <c r="H5375" i="19" a="1"/>
  <c r="G4853" i="19"/>
  <c r="F4854" i="19"/>
  <c r="H2636" i="19" a="1"/>
  <c r="H4156" i="19" a="1"/>
  <c r="F875" i="19"/>
  <c r="H875" i="19" a="1"/>
  <c r="G4244" i="19"/>
  <c r="G2728" i="19"/>
  <c r="G2277" i="19"/>
  <c r="G3983" i="19"/>
  <c r="H4591" i="19" a="1"/>
  <c r="G2367" i="19"/>
  <c r="H5200" i="19" a="1"/>
  <c r="H4504" i="19" a="1"/>
  <c r="G4157" i="19"/>
  <c r="H939" i="19" a="1"/>
  <c r="F5289" i="19"/>
  <c r="H5113" i="19" a="1"/>
  <c r="G2637" i="19"/>
  <c r="H5287" i="19" a="1"/>
  <c r="G4679" i="19"/>
  <c r="G1467" i="19"/>
  <c r="F5028" i="19"/>
  <c r="H5113" i="19" l="1"/>
  <c r="H4591" i="19"/>
  <c r="H4765" i="19"/>
  <c r="H4939" i="19"/>
  <c r="H5287" i="19"/>
  <c r="H2546" i="19"/>
  <c r="H2727" i="19"/>
  <c r="H939" i="19"/>
  <c r="H4852" i="19"/>
  <c r="H3982" i="19"/>
  <c r="H4417" i="19"/>
  <c r="H875" i="19"/>
  <c r="H4678" i="19"/>
  <c r="H4069" i="19"/>
  <c r="H4330" i="19"/>
  <c r="H811" i="19"/>
  <c r="H3895" i="19"/>
  <c r="H5026" i="19"/>
  <c r="H4504" i="19"/>
  <c r="H4156" i="19"/>
  <c r="H4243" i="19"/>
  <c r="H5200" i="19"/>
  <c r="H2636" i="19"/>
  <c r="H5375" i="19"/>
  <c r="C2099" i="19"/>
  <c r="B4508" i="19"/>
  <c r="C2009" i="19"/>
  <c r="C5029" i="19"/>
  <c r="C4855" i="19"/>
  <c r="C5203" i="19"/>
  <c r="B5291" i="19"/>
  <c r="C5377" i="19"/>
  <c r="C2729" i="19"/>
  <c r="B5378" i="19"/>
  <c r="B5204" i="19"/>
  <c r="C2369" i="19"/>
  <c r="B877" i="19"/>
  <c r="B813" i="19"/>
  <c r="B941" i="19"/>
  <c r="B4769" i="19"/>
  <c r="C1469" i="19"/>
  <c r="B4943" i="19"/>
  <c r="C4159" i="19"/>
  <c r="C5290" i="19"/>
  <c r="C1559" i="19"/>
  <c r="C4942" i="19"/>
  <c r="C2639" i="19"/>
  <c r="B5117" i="19"/>
  <c r="C1919" i="19"/>
  <c r="C5116" i="19"/>
  <c r="C1289" i="19"/>
  <c r="C2279" i="19"/>
  <c r="C1379" i="19"/>
  <c r="C1649" i="19"/>
  <c r="B4682" i="19"/>
  <c r="C1829" i="19"/>
  <c r="B4856" i="19"/>
  <c r="C2189" i="19"/>
  <c r="C2459" i="19"/>
  <c r="B5030" i="19"/>
  <c r="B4247" i="19"/>
  <c r="B4334" i="19"/>
  <c r="C4246" i="19"/>
  <c r="C4420" i="19"/>
  <c r="C4681" i="19"/>
  <c r="C1199" i="19"/>
  <c r="C4333" i="19"/>
  <c r="C4768" i="19"/>
  <c r="C4594" i="19"/>
  <c r="C1739" i="19"/>
  <c r="C4507" i="19"/>
  <c r="C2549" i="19"/>
  <c r="B4421" i="19"/>
  <c r="B4595" i="19"/>
  <c r="G4854" i="19"/>
  <c r="G4593" i="19"/>
  <c r="G4941" i="19"/>
  <c r="G2008" i="19"/>
  <c r="G4506" i="19"/>
  <c r="H4505" i="19" a="1"/>
  <c r="G5289" i="19"/>
  <c r="H4157" i="19" a="1"/>
  <c r="G2098" i="19"/>
  <c r="H4679" i="19" a="1"/>
  <c r="H2637" i="19" a="1"/>
  <c r="F940" i="19"/>
  <c r="F4507" i="19"/>
  <c r="F5378" i="19"/>
  <c r="H4418" i="19" a="1"/>
  <c r="F4246" i="19"/>
  <c r="H2728" i="19" a="1"/>
  <c r="H876" i="19" a="1"/>
  <c r="F4681" i="19"/>
  <c r="G2278" i="19"/>
  <c r="H4592" i="19" a="1"/>
  <c r="G2729" i="19"/>
  <c r="G1378" i="19"/>
  <c r="G1558" i="19"/>
  <c r="G5115" i="19"/>
  <c r="G1918" i="19"/>
  <c r="G4071" i="19"/>
  <c r="F812" i="19"/>
  <c r="F5029" i="19"/>
  <c r="G2638" i="19"/>
  <c r="F4159" i="19"/>
  <c r="G1468" i="19"/>
  <c r="G1108" i="19"/>
  <c r="H4331" i="19" a="1"/>
  <c r="G1738" i="19"/>
  <c r="G1828" i="19"/>
  <c r="H4766" i="19" a="1"/>
  <c r="G1198" i="19"/>
  <c r="H4244" i="19" a="1"/>
  <c r="G4245" i="19"/>
  <c r="G2548" i="19"/>
  <c r="G4332" i="19"/>
  <c r="H4940" i="19" a="1"/>
  <c r="H812" i="19" a="1"/>
  <c r="G2458" i="19"/>
  <c r="F4942" i="19"/>
  <c r="F5290" i="19"/>
  <c r="F5203" i="19"/>
  <c r="G5202" i="19"/>
  <c r="G1648" i="19"/>
  <c r="F5116" i="19"/>
  <c r="G2188" i="19"/>
  <c r="G1288" i="19"/>
  <c r="F4855" i="19"/>
  <c r="F876" i="19"/>
  <c r="G2368" i="19"/>
  <c r="F4594" i="19"/>
  <c r="H5376" i="19" a="1"/>
  <c r="G4680" i="19"/>
  <c r="H3983" i="19" a="1"/>
  <c r="H4070" i="19" a="1"/>
  <c r="F4768" i="19"/>
  <c r="G5028" i="19"/>
  <c r="H5027" i="19" a="1"/>
  <c r="G4158" i="19"/>
  <c r="H4853" i="19" a="1"/>
  <c r="H5114" i="19" a="1"/>
  <c r="H2547" i="19" a="1"/>
  <c r="H5201" i="19" a="1"/>
  <c r="H940" i="19" a="1"/>
  <c r="G4419" i="19"/>
  <c r="F4420" i="19"/>
  <c r="H5288" i="19" a="1"/>
  <c r="G5377" i="19"/>
  <c r="G4767" i="19"/>
  <c r="F4333" i="19"/>
  <c r="H5201" i="19" l="1"/>
  <c r="H4070" i="19"/>
  <c r="H4244" i="19"/>
  <c r="H4940" i="19"/>
  <c r="H2547" i="19"/>
  <c r="H3983" i="19"/>
  <c r="H4592" i="19"/>
  <c r="H4157" i="19"/>
  <c r="H2637" i="19"/>
  <c r="H5114" i="19"/>
  <c r="H4853" i="19"/>
  <c r="H5376" i="19"/>
  <c r="H876" i="19"/>
  <c r="H4679" i="19"/>
  <c r="H5027" i="19"/>
  <c r="H2728" i="19"/>
  <c r="H5288" i="19"/>
  <c r="H940" i="19"/>
  <c r="H4766" i="19"/>
  <c r="H4331" i="19"/>
  <c r="H812" i="19"/>
  <c r="H4418" i="19"/>
  <c r="H4505" i="19"/>
  <c r="C4334" i="19"/>
  <c r="C1290" i="19"/>
  <c r="C2280" i="19"/>
  <c r="C1740" i="19"/>
  <c r="B5031" i="19"/>
  <c r="B4422" i="19"/>
  <c r="B4335" i="19"/>
  <c r="B878" i="19"/>
  <c r="B814" i="19"/>
  <c r="C5291" i="19"/>
  <c r="B4509" i="19"/>
  <c r="C4682" i="19"/>
  <c r="C4769" i="19"/>
  <c r="B4944" i="19"/>
  <c r="C1470" i="19"/>
  <c r="C2010" i="19"/>
  <c r="C1650" i="19"/>
  <c r="C1560" i="19"/>
  <c r="B942" i="19"/>
  <c r="C2190" i="19"/>
  <c r="C4508" i="19"/>
  <c r="B4857" i="19"/>
  <c r="C5378" i="19"/>
  <c r="B5205" i="19"/>
  <c r="C4943" i="19"/>
  <c r="C2640" i="19"/>
  <c r="C4856" i="19"/>
  <c r="B5118" i="19"/>
  <c r="C1920" i="19"/>
  <c r="C2370" i="19"/>
  <c r="C4421" i="19"/>
  <c r="C2550" i="19"/>
  <c r="C2460" i="19"/>
  <c r="C5117" i="19"/>
  <c r="B4683" i="19"/>
  <c r="C4595" i="19"/>
  <c r="B4770" i="19"/>
  <c r="C1380" i="19"/>
  <c r="C2730" i="19"/>
  <c r="C4247" i="19"/>
  <c r="B5292" i="19"/>
  <c r="B5379" i="19"/>
  <c r="C2100" i="19"/>
  <c r="C5204" i="19"/>
  <c r="C1830" i="19"/>
  <c r="C5030" i="19"/>
  <c r="B4596" i="19"/>
  <c r="H813" i="19" a="1"/>
  <c r="G2730" i="19"/>
  <c r="F5117" i="19"/>
  <c r="G4855" i="19"/>
  <c r="G2279" i="19"/>
  <c r="F5379" i="19"/>
  <c r="G2009" i="19"/>
  <c r="G2369" i="19"/>
  <c r="H5115" i="19" a="1"/>
  <c r="F813" i="19"/>
  <c r="G4507" i="19"/>
  <c r="G1739" i="19"/>
  <c r="G1559" i="19"/>
  <c r="G4768" i="19"/>
  <c r="G1829" i="19"/>
  <c r="H4506" i="19" a="1"/>
  <c r="F941" i="19"/>
  <c r="F4682" i="19"/>
  <c r="H4941" i="19" a="1"/>
  <c r="G4159" i="19"/>
  <c r="G2189" i="19"/>
  <c r="G4333" i="19"/>
  <c r="G2639" i="19"/>
  <c r="H5202" i="19" a="1"/>
  <c r="H2638" i="19" a="1"/>
  <c r="H4593" i="19" a="1"/>
  <c r="H941" i="19" a="1"/>
  <c r="H2548" i="19" a="1"/>
  <c r="F4421" i="19"/>
  <c r="F5291" i="19"/>
  <c r="H4332" i="19" a="1"/>
  <c r="H5377" i="19" a="1"/>
  <c r="H5028" i="19" a="1"/>
  <c r="G1379" i="19"/>
  <c r="H4680" i="19" a="1"/>
  <c r="H4245" i="19" a="1"/>
  <c r="F4247" i="19"/>
  <c r="H4767" i="19" a="1"/>
  <c r="H4158" i="19" a="1"/>
  <c r="G5116" i="19"/>
  <c r="H4071" i="19" a="1"/>
  <c r="F5030" i="19"/>
  <c r="H4419" i="19" a="1"/>
  <c r="G1199" i="19"/>
  <c r="G5378" i="19"/>
  <c r="G4942" i="19"/>
  <c r="G2459" i="19"/>
  <c r="F877" i="19"/>
  <c r="G5290" i="19"/>
  <c r="F4856" i="19"/>
  <c r="H5289" i="19" a="1"/>
  <c r="G1649" i="19"/>
  <c r="G4246" i="19"/>
  <c r="F4943" i="19"/>
  <c r="G1469" i="19"/>
  <c r="G5029" i="19"/>
  <c r="F4334" i="19"/>
  <c r="F4769" i="19"/>
  <c r="F4595" i="19"/>
  <c r="H4854" i="19" a="1"/>
  <c r="G4594" i="19"/>
  <c r="G2099" i="19"/>
  <c r="G4420" i="19"/>
  <c r="F5204" i="19"/>
  <c r="G5203" i="19"/>
  <c r="G2549" i="19"/>
  <c r="G1919" i="19"/>
  <c r="G4681" i="19"/>
  <c r="F4508" i="19"/>
  <c r="G1289" i="19"/>
  <c r="H877" i="19" a="1"/>
  <c r="H2729" i="19" a="1"/>
  <c r="H5115" i="19" l="1"/>
  <c r="H4071" i="19"/>
  <c r="H4767" i="19"/>
  <c r="H5028" i="19"/>
  <c r="H2548" i="19"/>
  <c r="H4941" i="19"/>
  <c r="H2729" i="19"/>
  <c r="H941" i="19"/>
  <c r="H5377" i="19"/>
  <c r="H4593" i="19"/>
  <c r="H813" i="19"/>
  <c r="H4245" i="19"/>
  <c r="H4158" i="19"/>
  <c r="H2638" i="19"/>
  <c r="H4506" i="19"/>
  <c r="H4419" i="19"/>
  <c r="H4332" i="19"/>
  <c r="H5202" i="19"/>
  <c r="H877" i="19"/>
  <c r="H4854" i="19"/>
  <c r="H5289" i="19"/>
  <c r="H4680" i="19"/>
  <c r="C4596" i="19"/>
  <c r="B4684" i="19"/>
  <c r="B5206" i="19"/>
  <c r="C5118" i="19"/>
  <c r="C4509" i="19"/>
  <c r="C4944" i="19"/>
  <c r="B4423" i="19"/>
  <c r="C5031" i="19"/>
  <c r="C1561" i="19"/>
  <c r="B4597" i="19"/>
  <c r="C2371" i="19"/>
  <c r="B4858" i="19"/>
  <c r="B5380" i="19"/>
  <c r="C5205" i="19"/>
  <c r="C2461" i="19"/>
  <c r="B4945" i="19"/>
  <c r="C1651" i="19"/>
  <c r="B5032" i="19"/>
  <c r="C5292" i="19"/>
  <c r="C2191" i="19"/>
  <c r="C1921" i="19"/>
  <c r="C1471" i="19"/>
  <c r="C2731" i="19"/>
  <c r="C2011" i="19"/>
  <c r="C5379" i="19"/>
  <c r="B4510" i="19"/>
  <c r="C1381" i="19"/>
  <c r="C4422" i="19"/>
  <c r="C1741" i="19"/>
  <c r="C4857" i="19"/>
  <c r="B879" i="19"/>
  <c r="B815" i="19"/>
  <c r="B5119" i="19"/>
  <c r="C4683" i="19"/>
  <c r="C2641" i="19"/>
  <c r="B5293" i="19"/>
  <c r="C2281" i="19"/>
  <c r="B943" i="19"/>
  <c r="C2551" i="19"/>
  <c r="C4335" i="19"/>
  <c r="B4771" i="19"/>
  <c r="C2101" i="19"/>
  <c r="C4770" i="19"/>
  <c r="C1831" i="19"/>
  <c r="G4247" i="19"/>
  <c r="G2731" i="19"/>
  <c r="G2100" i="19"/>
  <c r="H4420" i="19" a="1"/>
  <c r="F4944" i="19"/>
  <c r="F878" i="19"/>
  <c r="H2730" i="19" a="1"/>
  <c r="H878" i="19" a="1"/>
  <c r="H4768" i="19" a="1"/>
  <c r="G2550" i="19"/>
  <c r="G4334" i="19"/>
  <c r="H4942" i="19" a="1"/>
  <c r="H2639" i="19" a="1"/>
  <c r="F5292" i="19"/>
  <c r="H4159" i="19" a="1"/>
  <c r="G1380" i="19"/>
  <c r="G5204" i="19"/>
  <c r="H5203" i="19" a="1"/>
  <c r="G2460" i="19"/>
  <c r="F5205" i="19"/>
  <c r="G4421" i="19"/>
  <c r="G1560" i="19"/>
  <c r="H5029" i="19" a="1"/>
  <c r="F4422" i="19"/>
  <c r="G1290" i="19"/>
  <c r="H4681" i="19" a="1"/>
  <c r="G4682" i="19"/>
  <c r="G5379" i="19"/>
  <c r="G4856" i="19"/>
  <c r="G4769" i="19"/>
  <c r="F942" i="19"/>
  <c r="G1740" i="19"/>
  <c r="G1470" i="19"/>
  <c r="G4595" i="19"/>
  <c r="H4855" i="19" a="1"/>
  <c r="F4596" i="19"/>
  <c r="H4507" i="19" a="1"/>
  <c r="H2549" i="19" a="1"/>
  <c r="G1920" i="19"/>
  <c r="F5118" i="19"/>
  <c r="F4335" i="19"/>
  <c r="F4770" i="19"/>
  <c r="G1830" i="19"/>
  <c r="H4246" i="19" a="1"/>
  <c r="G5291" i="19"/>
  <c r="H5116" i="19" a="1"/>
  <c r="H814" i="19" a="1"/>
  <c r="F5380" i="19"/>
  <c r="G1650" i="19"/>
  <c r="H942" i="19" a="1"/>
  <c r="G2010" i="19"/>
  <c r="G5030" i="19"/>
  <c r="G2280" i="19"/>
  <c r="G4508" i="19"/>
  <c r="F4683" i="19"/>
  <c r="F5031" i="19"/>
  <c r="F4509" i="19"/>
  <c r="H4594" i="19" a="1"/>
  <c r="F814" i="19"/>
  <c r="G2370" i="19"/>
  <c r="G4943" i="19"/>
  <c r="H5290" i="19" a="1"/>
  <c r="G2190" i="19"/>
  <c r="G5117" i="19"/>
  <c r="G2640" i="19"/>
  <c r="H4333" i="19" a="1"/>
  <c r="H5378" i="19" a="1"/>
  <c r="F4857" i="19"/>
  <c r="H4855" i="19" l="1"/>
  <c r="H2549" i="19"/>
  <c r="H4246" i="19"/>
  <c r="H4681" i="19"/>
  <c r="H5203" i="19"/>
  <c r="H878" i="19"/>
  <c r="H5116" i="19"/>
  <c r="H4594" i="19"/>
  <c r="H942" i="19"/>
  <c r="H4507" i="19"/>
  <c r="H5029" i="19"/>
  <c r="H4159" i="19"/>
  <c r="H5378" i="19"/>
  <c r="H4768" i="19"/>
  <c r="H2730" i="19"/>
  <c r="H2639" i="19"/>
  <c r="H4420" i="19"/>
  <c r="H5290" i="19"/>
  <c r="H814" i="19"/>
  <c r="H4942" i="19"/>
  <c r="H4333" i="19"/>
  <c r="B5294" i="19"/>
  <c r="C4423" i="19"/>
  <c r="B5033" i="19"/>
  <c r="B5381" i="19"/>
  <c r="B880" i="19"/>
  <c r="B816" i="19"/>
  <c r="C4510" i="19"/>
  <c r="C2102" i="19"/>
  <c r="C2282" i="19"/>
  <c r="B4946" i="19"/>
  <c r="C5119" i="19"/>
  <c r="C4597" i="19"/>
  <c r="C4684" i="19"/>
  <c r="C2732" i="19"/>
  <c r="B944" i="19"/>
  <c r="C5206" i="19"/>
  <c r="B4598" i="19"/>
  <c r="B5120" i="19"/>
  <c r="C4858" i="19"/>
  <c r="C1472" i="19"/>
  <c r="C5380" i="19"/>
  <c r="C2642" i="19"/>
  <c r="C2192" i="19"/>
  <c r="C2552" i="19"/>
  <c r="C2462" i="19"/>
  <c r="B4511" i="19"/>
  <c r="C1652" i="19"/>
  <c r="C5032" i="19"/>
  <c r="B4772" i="19"/>
  <c r="C2372" i="19"/>
  <c r="B5207" i="19"/>
  <c r="C1832" i="19"/>
  <c r="C2012" i="19"/>
  <c r="C1742" i="19"/>
  <c r="C4771" i="19"/>
  <c r="C4945" i="19"/>
  <c r="C1562" i="19"/>
  <c r="C5293" i="19"/>
  <c r="B4685" i="19"/>
  <c r="B4859" i="19"/>
  <c r="C1922" i="19"/>
  <c r="G2641" i="19"/>
  <c r="H5117" i="19" a="1"/>
  <c r="F5206" i="19"/>
  <c r="G5292" i="19"/>
  <c r="H4334" i="19" a="1"/>
  <c r="G4683" i="19"/>
  <c r="F4510" i="19"/>
  <c r="F4684" i="19"/>
  <c r="H5291" i="19" a="1"/>
  <c r="H5379" i="19" a="1"/>
  <c r="H2640" i="19" a="1"/>
  <c r="F5381" i="19"/>
  <c r="F815" i="19"/>
  <c r="G2191" i="19"/>
  <c r="G4857" i="19"/>
  <c r="G4335" i="19"/>
  <c r="G1471" i="19"/>
  <c r="H5030" i="19" a="1"/>
  <c r="G2011" i="19"/>
  <c r="G4596" i="19"/>
  <c r="G5380" i="19"/>
  <c r="G4944" i="19"/>
  <c r="H815" i="19" a="1"/>
  <c r="G4422" i="19"/>
  <c r="F5293" i="19"/>
  <c r="G4509" i="19"/>
  <c r="G5118" i="19"/>
  <c r="G1741" i="19"/>
  <c r="G5205" i="19"/>
  <c r="G1651" i="19"/>
  <c r="H4247" i="19" a="1"/>
  <c r="F4597" i="19"/>
  <c r="G1381" i="19"/>
  <c r="F4423" i="19"/>
  <c r="H4769" i="19" a="1"/>
  <c r="G2732" i="19"/>
  <c r="H4682" i="19" a="1"/>
  <c r="H879" i="19" a="1"/>
  <c r="H2731" i="19" a="1"/>
  <c r="G2551" i="19"/>
  <c r="H4595" i="19" a="1"/>
  <c r="G2371" i="19"/>
  <c r="F4945" i="19"/>
  <c r="H4421" i="19" a="1"/>
  <c r="G4770" i="19"/>
  <c r="H4943" i="19" a="1"/>
  <c r="G2461" i="19"/>
  <c r="H4508" i="19" a="1"/>
  <c r="F4858" i="19"/>
  <c r="G1921" i="19"/>
  <c r="F5032" i="19"/>
  <c r="G5031" i="19"/>
  <c r="G2101" i="19"/>
  <c r="H5204" i="19" a="1"/>
  <c r="G1561" i="19"/>
  <c r="H2550" i="19" a="1"/>
  <c r="G1831" i="19"/>
  <c r="F943" i="19"/>
  <c r="H943" i="19" a="1"/>
  <c r="F5119" i="19"/>
  <c r="F879" i="19"/>
  <c r="G2281" i="19"/>
  <c r="H4856" i="19" a="1"/>
  <c r="F4771" i="19"/>
  <c r="H815" i="19" l="1"/>
  <c r="H2731" i="19"/>
  <c r="H2550" i="19"/>
  <c r="H4508" i="19"/>
  <c r="H5291" i="19"/>
  <c r="H5117" i="19"/>
  <c r="H5204" i="19"/>
  <c r="H4943" i="19"/>
  <c r="H4856" i="19"/>
  <c r="H943" i="19"/>
  <c r="H879" i="19"/>
  <c r="H4769" i="19"/>
  <c r="H2640" i="19"/>
  <c r="H4334" i="19"/>
  <c r="H4421" i="19"/>
  <c r="H4247" i="19"/>
  <c r="H4595" i="19"/>
  <c r="H5030" i="19"/>
  <c r="H5379" i="19"/>
  <c r="H4682" i="19"/>
  <c r="C2463" i="19"/>
  <c r="C2283" i="19"/>
  <c r="C2103" i="19"/>
  <c r="C5207" i="19"/>
  <c r="C4598" i="19"/>
  <c r="C1653" i="19"/>
  <c r="B4860" i="19"/>
  <c r="C2733" i="19"/>
  <c r="B5208" i="19"/>
  <c r="B5034" i="19"/>
  <c r="C1923" i="19"/>
  <c r="B4686" i="19"/>
  <c r="B881" i="19"/>
  <c r="B817" i="19"/>
  <c r="C4511" i="19"/>
  <c r="C5120" i="19"/>
  <c r="C2553" i="19"/>
  <c r="C4772" i="19"/>
  <c r="C5381" i="19"/>
  <c r="C5033" i="19"/>
  <c r="B4947" i="19"/>
  <c r="B945" i="19"/>
  <c r="B4773" i="19"/>
  <c r="C2373" i="19"/>
  <c r="B5382" i="19"/>
  <c r="C4859" i="19"/>
  <c r="B5295" i="19"/>
  <c r="C1743" i="19"/>
  <c r="C2643" i="19"/>
  <c r="C1563" i="19"/>
  <c r="C5294" i="19"/>
  <c r="C4685" i="19"/>
  <c r="C2193" i="19"/>
  <c r="C4946" i="19"/>
  <c r="B5121" i="19"/>
  <c r="C1833" i="19"/>
  <c r="C2013" i="19"/>
  <c r="B4599" i="19"/>
  <c r="H880" i="19" a="1"/>
  <c r="G2102" i="19"/>
  <c r="G5293" i="19"/>
  <c r="G2733" i="19"/>
  <c r="H5118" i="19" a="1"/>
  <c r="H944" i="19" a="1"/>
  <c r="G1832" i="19"/>
  <c r="H5292" i="19" a="1"/>
  <c r="H4944" i="19" a="1"/>
  <c r="G5119" i="19"/>
  <c r="G2282" i="19"/>
  <c r="F944" i="19"/>
  <c r="G2192" i="19"/>
  <c r="H5205" i="19" a="1"/>
  <c r="H4683" i="19" a="1"/>
  <c r="F4685" i="19"/>
  <c r="H5031" i="19" a="1"/>
  <c r="F4598" i="19"/>
  <c r="G1742" i="19"/>
  <c r="H2551" i="19" a="1"/>
  <c r="F4946" i="19"/>
  <c r="H4770" i="19" a="1"/>
  <c r="H4509" i="19" a="1"/>
  <c r="G4597" i="19"/>
  <c r="H5380" i="19" a="1"/>
  <c r="G1562" i="19"/>
  <c r="G2642" i="19"/>
  <c r="G1652" i="19"/>
  <c r="F816" i="19"/>
  <c r="H2732" i="19" a="1"/>
  <c r="G5381" i="19"/>
  <c r="H2641" i="19" a="1"/>
  <c r="H816" i="19" a="1"/>
  <c r="G1472" i="19"/>
  <c r="G2462" i="19"/>
  <c r="H4596" i="19" a="1"/>
  <c r="G4684" i="19"/>
  <c r="G4945" i="19"/>
  <c r="F880" i="19"/>
  <c r="F5382" i="19"/>
  <c r="G2372" i="19"/>
  <c r="F5294" i="19"/>
  <c r="G4858" i="19"/>
  <c r="G1922" i="19"/>
  <c r="H4857" i="19" a="1"/>
  <c r="G5206" i="19"/>
  <c r="H4422" i="19" a="1"/>
  <c r="G4510" i="19"/>
  <c r="G2552" i="19"/>
  <c r="G4423" i="19"/>
  <c r="G2012" i="19"/>
  <c r="F4511" i="19"/>
  <c r="F5120" i="19"/>
  <c r="G4771" i="19"/>
  <c r="F4772" i="19"/>
  <c r="H4335" i="19" a="1"/>
  <c r="F4859" i="19"/>
  <c r="F5033" i="19"/>
  <c r="G5032" i="19"/>
  <c r="F5207" i="19"/>
  <c r="H5031" i="19" l="1"/>
  <c r="H4509" i="19"/>
  <c r="H4857" i="19"/>
  <c r="H2732" i="19"/>
  <c r="H4683" i="19"/>
  <c r="H4944" i="19"/>
  <c r="H880" i="19"/>
  <c r="H4770" i="19"/>
  <c r="H5205" i="19"/>
  <c r="H816" i="19"/>
  <c r="H944" i="19"/>
  <c r="H5380" i="19"/>
  <c r="H2551" i="19"/>
  <c r="H4596" i="19"/>
  <c r="H2641" i="19"/>
  <c r="H5118" i="19"/>
  <c r="H5292" i="19"/>
  <c r="H4422" i="19"/>
  <c r="H4335" i="19"/>
  <c r="C2284" i="19"/>
  <c r="C2734" i="19"/>
  <c r="B5035" i="19"/>
  <c r="B5296" i="19"/>
  <c r="C1924" i="19"/>
  <c r="C4773" i="19"/>
  <c r="C1834" i="19"/>
  <c r="C2464" i="19"/>
  <c r="B5209" i="19"/>
  <c r="B4861" i="19"/>
  <c r="C5121" i="19"/>
  <c r="C5208" i="19"/>
  <c r="B4774" i="19"/>
  <c r="C5295" i="19"/>
  <c r="B4687" i="19"/>
  <c r="C2194" i="19"/>
  <c r="C2104" i="19"/>
  <c r="B4948" i="19"/>
  <c r="C1654" i="19"/>
  <c r="C4947" i="19"/>
  <c r="C5382" i="19"/>
  <c r="B5383" i="19"/>
  <c r="C4599" i="19"/>
  <c r="C5034" i="19"/>
  <c r="C2014" i="19"/>
  <c r="C4860" i="19"/>
  <c r="B5122" i="19"/>
  <c r="C1744" i="19"/>
  <c r="C2374" i="19"/>
  <c r="C2644" i="19"/>
  <c r="B946" i="19"/>
  <c r="C4686" i="19"/>
  <c r="B882" i="19"/>
  <c r="B818" i="19"/>
  <c r="C2554" i="19"/>
  <c r="G5033" i="19"/>
  <c r="G4946" i="19"/>
  <c r="H4423" i="19" a="1"/>
  <c r="H4597" i="19" a="1"/>
  <c r="H5381" i="19" a="1"/>
  <c r="G1833" i="19"/>
  <c r="F4947" i="19"/>
  <c r="F5295" i="19"/>
  <c r="H4858" i="19" a="1"/>
  <c r="F4599" i="19"/>
  <c r="G2553" i="19"/>
  <c r="G2373" i="19"/>
  <c r="H881" i="19" a="1"/>
  <c r="F5121" i="19"/>
  <c r="F4773" i="19"/>
  <c r="H4510" i="19" a="1"/>
  <c r="G4511" i="19"/>
  <c r="G4859" i="19"/>
  <c r="H2642" i="19" a="1"/>
  <c r="F4686" i="19"/>
  <c r="F4860" i="19"/>
  <c r="G2643" i="19"/>
  <c r="H5032" i="19" a="1"/>
  <c r="F881" i="19"/>
  <c r="G2013" i="19"/>
  <c r="G2283" i="19"/>
  <c r="G4685" i="19"/>
  <c r="H4684" i="19" a="1"/>
  <c r="H5206" i="19" a="1"/>
  <c r="F817" i="19"/>
  <c r="H2552" i="19" a="1"/>
  <c r="H5293" i="19" a="1"/>
  <c r="H5119" i="19" a="1"/>
  <c r="G2193" i="19"/>
  <c r="H2733" i="19" a="1"/>
  <c r="G2734" i="19"/>
  <c r="G5207" i="19"/>
  <c r="H4945" i="19" a="1"/>
  <c r="G5120" i="19"/>
  <c r="F5208" i="19"/>
  <c r="G5294" i="19"/>
  <c r="G1923" i="19"/>
  <c r="F945" i="19"/>
  <c r="H945" i="19" a="1"/>
  <c r="F5034" i="19"/>
  <c r="G2103" i="19"/>
  <c r="G1653" i="19"/>
  <c r="G4598" i="19"/>
  <c r="F5383" i="19"/>
  <c r="G1563" i="19"/>
  <c r="H817" i="19" a="1"/>
  <c r="H4771" i="19" a="1"/>
  <c r="G1743" i="19"/>
  <c r="G4772" i="19"/>
  <c r="G2463" i="19"/>
  <c r="G5382" i="19"/>
  <c r="H4423" i="19" l="1"/>
  <c r="H4771" i="19"/>
  <c r="H2552" i="19"/>
  <c r="H2642" i="19"/>
  <c r="H881" i="19"/>
  <c r="H5206" i="19"/>
  <c r="H5381" i="19"/>
  <c r="H817" i="19"/>
  <c r="H5119" i="19"/>
  <c r="H2733" i="19"/>
  <c r="H4945" i="19"/>
  <c r="H4684" i="19"/>
  <c r="H5032" i="19"/>
  <c r="H945" i="19"/>
  <c r="H4510" i="19"/>
  <c r="H4858" i="19"/>
  <c r="H4597" i="19"/>
  <c r="H5293" i="19"/>
  <c r="C4774" i="19"/>
  <c r="C2465" i="19"/>
  <c r="B5036" i="19"/>
  <c r="B4949" i="19"/>
  <c r="C4861" i="19"/>
  <c r="C1835" i="19"/>
  <c r="C2375" i="19"/>
  <c r="C2195" i="19"/>
  <c r="B4862" i="19"/>
  <c r="B5297" i="19"/>
  <c r="C2015" i="19"/>
  <c r="C5296" i="19"/>
  <c r="C2645" i="19"/>
  <c r="C2105" i="19"/>
  <c r="B5210" i="19"/>
  <c r="C5122" i="19"/>
  <c r="C5035" i="19"/>
  <c r="C2285" i="19"/>
  <c r="C2555" i="19"/>
  <c r="B5384" i="19"/>
  <c r="C4687" i="19"/>
  <c r="B4775" i="19"/>
  <c r="C1925" i="19"/>
  <c r="B5123" i="19"/>
  <c r="B883" i="19"/>
  <c r="B819" i="19"/>
  <c r="C2735" i="19"/>
  <c r="C4948" i="19"/>
  <c r="C1745" i="19"/>
  <c r="C5209" i="19"/>
  <c r="B947" i="19"/>
  <c r="C5383" i="19"/>
  <c r="F882" i="19"/>
  <c r="G2014" i="19"/>
  <c r="G5034" i="19"/>
  <c r="H4946" i="19" a="1"/>
  <c r="H5294" i="19" a="1"/>
  <c r="H4772" i="19" a="1"/>
  <c r="H5207" i="19" a="1"/>
  <c r="G4686" i="19"/>
  <c r="G1744" i="19"/>
  <c r="G4947" i="19"/>
  <c r="H4511" i="19" a="1"/>
  <c r="H2553" i="19" a="1"/>
  <c r="F4861" i="19"/>
  <c r="G1654" i="19"/>
  <c r="F4948" i="19"/>
  <c r="H2734" i="19" a="1"/>
  <c r="G2104" i="19"/>
  <c r="F5296" i="19"/>
  <c r="F4774" i="19"/>
  <c r="G5383" i="19"/>
  <c r="G2194" i="19"/>
  <c r="G2284" i="19"/>
  <c r="F946" i="19"/>
  <c r="F5035" i="19"/>
  <c r="G2554" i="19"/>
  <c r="F818" i="19"/>
  <c r="H5382" i="19" a="1"/>
  <c r="G5208" i="19"/>
  <c r="G4599" i="19"/>
  <c r="G1834" i="19"/>
  <c r="G4860" i="19"/>
  <c r="G1924" i="19"/>
  <c r="G2735" i="19"/>
  <c r="H946" i="19" a="1"/>
  <c r="H882" i="19" a="1"/>
  <c r="F5384" i="19"/>
  <c r="H5120" i="19" a="1"/>
  <c r="G5121" i="19"/>
  <c r="F5122" i="19"/>
  <c r="G2464" i="19"/>
  <c r="F4687" i="19"/>
  <c r="H4598" i="19" a="1"/>
  <c r="G2644" i="19"/>
  <c r="H5033" i="19" a="1"/>
  <c r="G5295" i="19"/>
  <c r="F5209" i="19"/>
  <c r="H818" i="19" a="1"/>
  <c r="H4859" i="19" a="1"/>
  <c r="H4685" i="19" a="1"/>
  <c r="H2643" i="19" a="1"/>
  <c r="G4773" i="19"/>
  <c r="G2374" i="19"/>
  <c r="H4946" i="19" l="1"/>
  <c r="H5120" i="19"/>
  <c r="H2643" i="19"/>
  <c r="H4685" i="19"/>
  <c r="H5033" i="19"/>
  <c r="H5382" i="19"/>
  <c r="H882" i="19"/>
  <c r="H5207" i="19"/>
  <c r="H946" i="19"/>
  <c r="H4772" i="19"/>
  <c r="H4859" i="19"/>
  <c r="H4598" i="19"/>
  <c r="H2734" i="19"/>
  <c r="H2553" i="19"/>
  <c r="H5294" i="19"/>
  <c r="H818" i="19"/>
  <c r="H4511" i="19"/>
  <c r="C5297" i="19"/>
  <c r="B4863" i="19"/>
  <c r="B5298" i="19"/>
  <c r="C2106" i="19"/>
  <c r="C2466" i="19"/>
  <c r="B5124" i="19"/>
  <c r="C1836" i="19"/>
  <c r="B884" i="19"/>
  <c r="B820" i="19"/>
  <c r="C1926" i="19"/>
  <c r="B948" i="19"/>
  <c r="C4775" i="19"/>
  <c r="C5123" i="19"/>
  <c r="C2196" i="19"/>
  <c r="B5385" i="19"/>
  <c r="C2556" i="19"/>
  <c r="B5211" i="19"/>
  <c r="C5210" i="19"/>
  <c r="C5036" i="19"/>
  <c r="C2736" i="19"/>
  <c r="B4950" i="19"/>
  <c r="C4949" i="19"/>
  <c r="C4862" i="19"/>
  <c r="C2016" i="19"/>
  <c r="C2646" i="19"/>
  <c r="C5384" i="19"/>
  <c r="C2286" i="19"/>
  <c r="B5037" i="19"/>
  <c r="C2376" i="19"/>
  <c r="H4947" i="19" a="1"/>
  <c r="H2554" i="19" a="1"/>
  <c r="G2375" i="19"/>
  <c r="G2285" i="19"/>
  <c r="G2015" i="19"/>
  <c r="F819" i="19"/>
  <c r="F5123" i="19"/>
  <c r="F5036" i="19"/>
  <c r="H4860" i="19" a="1"/>
  <c r="F5297" i="19"/>
  <c r="G2645" i="19"/>
  <c r="G4687" i="19"/>
  <c r="F4862" i="19"/>
  <c r="G1835" i="19"/>
  <c r="H5034" i="19" a="1"/>
  <c r="G4948" i="19"/>
  <c r="F947" i="19"/>
  <c r="G2465" i="19"/>
  <c r="H5208" i="19" a="1"/>
  <c r="F5210" i="19"/>
  <c r="G2195" i="19"/>
  <c r="H5121" i="19" a="1"/>
  <c r="G2736" i="19"/>
  <c r="H5295" i="19" a="1"/>
  <c r="G2105" i="19"/>
  <c r="G4774" i="19"/>
  <c r="G1925" i="19"/>
  <c r="G1745" i="19"/>
  <c r="G5384" i="19"/>
  <c r="H5383" i="19" a="1"/>
  <c r="H947" i="19" a="1"/>
  <c r="F4949" i="19"/>
  <c r="G5122" i="19"/>
  <c r="F883" i="19"/>
  <c r="H4599" i="19" a="1"/>
  <c r="H4686" i="19" a="1"/>
  <c r="G5209" i="19"/>
  <c r="G5296" i="19"/>
  <c r="G4861" i="19"/>
  <c r="F5385" i="19"/>
  <c r="H4773" i="19" a="1"/>
  <c r="H2735" i="19" a="1"/>
  <c r="H819" i="19" a="1"/>
  <c r="G2555" i="19"/>
  <c r="H2644" i="19" a="1"/>
  <c r="G5035" i="19"/>
  <c r="F4775" i="19"/>
  <c r="H883" i="19" a="1"/>
  <c r="H2644" i="19" l="1"/>
  <c r="H4773" i="19"/>
  <c r="H4599" i="19"/>
  <c r="H883" i="19"/>
  <c r="H2554" i="19"/>
  <c r="H5034" i="19"/>
  <c r="H4860" i="19"/>
  <c r="H5295" i="19"/>
  <c r="H4947" i="19"/>
  <c r="H5208" i="19"/>
  <c r="H819" i="19"/>
  <c r="H947" i="19"/>
  <c r="H2735" i="19"/>
  <c r="H4686" i="19"/>
  <c r="H5383" i="19"/>
  <c r="H5121" i="19"/>
  <c r="C2377" i="19"/>
  <c r="C2647" i="19"/>
  <c r="C4863" i="19"/>
  <c r="B885" i="19"/>
  <c r="B821" i="19"/>
  <c r="B949" i="19"/>
  <c r="C2197" i="19"/>
  <c r="C4950" i="19"/>
  <c r="C2287" i="19"/>
  <c r="C1927" i="19"/>
  <c r="B5386" i="19"/>
  <c r="C2467" i="19"/>
  <c r="C2737" i="19"/>
  <c r="C5037" i="19"/>
  <c r="C5298" i="19"/>
  <c r="B5038" i="19"/>
  <c r="B5299" i="19"/>
  <c r="C5211" i="19"/>
  <c r="C2017" i="19"/>
  <c r="B5212" i="19"/>
  <c r="B4951" i="19"/>
  <c r="C5124" i="19"/>
  <c r="B5125" i="19"/>
  <c r="C2107" i="19"/>
  <c r="C2557" i="19"/>
  <c r="C5385" i="19"/>
  <c r="H2645" i="19" a="1"/>
  <c r="G4775" i="19"/>
  <c r="G4949" i="19"/>
  <c r="F5037" i="19"/>
  <c r="H4687" i="19" a="1"/>
  <c r="F884" i="19"/>
  <c r="H4948" i="19" a="1"/>
  <c r="H5296" i="19" a="1"/>
  <c r="H5122" i="19" a="1"/>
  <c r="G2106" i="19"/>
  <c r="G5385" i="19"/>
  <c r="H5384" i="19" a="1"/>
  <c r="H5035" i="19" a="1"/>
  <c r="G2196" i="19"/>
  <c r="H4861" i="19" a="1"/>
  <c r="H884" i="19" a="1"/>
  <c r="G5297" i="19"/>
  <c r="H2736" i="19" a="1"/>
  <c r="G2286" i="19"/>
  <c r="F4950" i="19"/>
  <c r="G2737" i="19"/>
  <c r="H4774" i="19" a="1"/>
  <c r="G2556" i="19"/>
  <c r="H948" i="19" a="1"/>
  <c r="G5123" i="19"/>
  <c r="G4862" i="19"/>
  <c r="H820" i="19" a="1"/>
  <c r="F5124" i="19"/>
  <c r="G2376" i="19"/>
  <c r="F5211" i="19"/>
  <c r="F948" i="19"/>
  <c r="G2646" i="19"/>
  <c r="H5209" i="19" a="1"/>
  <c r="F5298" i="19"/>
  <c r="G2016" i="19"/>
  <c r="F820" i="19"/>
  <c r="F4863" i="19"/>
  <c r="G2466" i="19"/>
  <c r="G1836" i="19"/>
  <c r="G1926" i="19"/>
  <c r="H2555" i="19" a="1"/>
  <c r="G5036" i="19"/>
  <c r="F5386" i="19"/>
  <c r="G5210" i="19"/>
  <c r="H4687" i="19" l="1"/>
  <c r="H2555" i="19"/>
  <c r="H4774" i="19"/>
  <c r="H820" i="19"/>
  <c r="H5296" i="19"/>
  <c r="H5384" i="19"/>
  <c r="H2736" i="19"/>
  <c r="H5209" i="19"/>
  <c r="H948" i="19"/>
  <c r="H884" i="19"/>
  <c r="H5035" i="19"/>
  <c r="H5122" i="19"/>
  <c r="H2645" i="19"/>
  <c r="H4861" i="19"/>
  <c r="H4948" i="19"/>
  <c r="C2558" i="19"/>
  <c r="C2738" i="19"/>
  <c r="B5126" i="19"/>
  <c r="B886" i="19"/>
  <c r="B822" i="19"/>
  <c r="C2468" i="19"/>
  <c r="C2198" i="19"/>
  <c r="B5300" i="19"/>
  <c r="C2378" i="19"/>
  <c r="B5213" i="19"/>
  <c r="C2108" i="19"/>
  <c r="C5386" i="19"/>
  <c r="C5038" i="19"/>
  <c r="B950" i="19"/>
  <c r="C5212" i="19"/>
  <c r="C2288" i="19"/>
  <c r="C5299" i="19"/>
  <c r="C5125" i="19"/>
  <c r="C2018" i="19"/>
  <c r="B5039" i="19"/>
  <c r="C4951" i="19"/>
  <c r="C2648" i="19"/>
  <c r="B5387" i="19"/>
  <c r="G5386" i="19"/>
  <c r="G2197" i="19"/>
  <c r="G4950" i="19"/>
  <c r="G2738" i="19"/>
  <c r="H885" i="19" a="1"/>
  <c r="H4949" i="19" a="1"/>
  <c r="H949" i="19" a="1"/>
  <c r="H2556" i="19" a="1"/>
  <c r="G5124" i="19"/>
  <c r="F4951" i="19"/>
  <c r="G4863" i="19"/>
  <c r="G2377" i="19"/>
  <c r="G1927" i="19"/>
  <c r="F5125" i="19"/>
  <c r="F5299" i="19"/>
  <c r="H5210" i="19" a="1"/>
  <c r="H5036" i="19" a="1"/>
  <c r="G5037" i="19"/>
  <c r="F5038" i="19"/>
  <c r="H2646" i="19" a="1"/>
  <c r="F5212" i="19"/>
  <c r="H5297" i="19" a="1"/>
  <c r="G2647" i="19"/>
  <c r="H5385" i="19" a="1"/>
  <c r="G2107" i="19"/>
  <c r="F5387" i="19"/>
  <c r="F949" i="19"/>
  <c r="H2737" i="19" a="1"/>
  <c r="G5298" i="19"/>
  <c r="G2467" i="19"/>
  <c r="F885" i="19"/>
  <c r="H4775" i="19" a="1"/>
  <c r="H821" i="19" a="1"/>
  <c r="F821" i="19"/>
  <c r="H5123" i="19" a="1"/>
  <c r="G2287" i="19"/>
  <c r="G2557" i="19"/>
  <c r="G2017" i="19"/>
  <c r="H4862" i="19" a="1"/>
  <c r="G5211" i="19"/>
  <c r="H2556" i="19" l="1"/>
  <c r="H4949" i="19"/>
  <c r="H885" i="19"/>
  <c r="H2737" i="19"/>
  <c r="H4775" i="19"/>
  <c r="H5385" i="19"/>
  <c r="H5036" i="19"/>
  <c r="H4862" i="19"/>
  <c r="H821" i="19"/>
  <c r="H5297" i="19"/>
  <c r="H5210" i="19"/>
  <c r="H949" i="19"/>
  <c r="H5123" i="19"/>
  <c r="H2646" i="19"/>
  <c r="C2109" i="19"/>
  <c r="C5300" i="19"/>
  <c r="C2199" i="19"/>
  <c r="C2289" i="19"/>
  <c r="B5214" i="19"/>
  <c r="C5213" i="19"/>
  <c r="C2739" i="19"/>
  <c r="C5039" i="19"/>
  <c r="B5301" i="19"/>
  <c r="C2559" i="19"/>
  <c r="C5387" i="19"/>
  <c r="C5126" i="19"/>
  <c r="C2469" i="19"/>
  <c r="B887" i="19"/>
  <c r="B823" i="19"/>
  <c r="C2649" i="19"/>
  <c r="B5127" i="19"/>
  <c r="C2379" i="19"/>
  <c r="B951" i="19"/>
  <c r="B5388" i="19"/>
  <c r="F5300" i="19"/>
  <c r="G2378" i="19"/>
  <c r="G2468" i="19"/>
  <c r="G5299" i="19"/>
  <c r="H822" i="19" a="1"/>
  <c r="H5037" i="19" a="1"/>
  <c r="H5386" i="19" a="1"/>
  <c r="F5039" i="19"/>
  <c r="H2557" i="19" a="1"/>
  <c r="H2647" i="19" a="1"/>
  <c r="G2288" i="19"/>
  <c r="G2018" i="19"/>
  <c r="H4863" i="19" a="1"/>
  <c r="H2738" i="19" a="1"/>
  <c r="F822" i="19"/>
  <c r="F950" i="19"/>
  <c r="G5038" i="19"/>
  <c r="G5125" i="19"/>
  <c r="F5126" i="19"/>
  <c r="H5298" i="19" a="1"/>
  <c r="G2648" i="19"/>
  <c r="G5387" i="19"/>
  <c r="G2558" i="19"/>
  <c r="F886" i="19"/>
  <c r="F5388" i="19"/>
  <c r="G2198" i="19"/>
  <c r="G4951" i="19"/>
  <c r="G5212" i="19"/>
  <c r="H5211" i="19" a="1"/>
  <c r="H886" i="19" a="1"/>
  <c r="H4950" i="19" a="1"/>
  <c r="F5213" i="19"/>
  <c r="G2108" i="19"/>
  <c r="H950" i="19" a="1"/>
  <c r="G2739" i="19"/>
  <c r="H5124" i="19" a="1"/>
  <c r="H886" i="19" l="1"/>
  <c r="H822" i="19"/>
  <c r="H950" i="19"/>
  <c r="H5386" i="19"/>
  <c r="H2647" i="19"/>
  <c r="H5124" i="19"/>
  <c r="H5211" i="19"/>
  <c r="H2557" i="19"/>
  <c r="H5298" i="19"/>
  <c r="H2738" i="19"/>
  <c r="H4950" i="19"/>
  <c r="H4863" i="19"/>
  <c r="H5037" i="19"/>
  <c r="B952" i="19"/>
  <c r="C5127" i="19"/>
  <c r="B5302" i="19"/>
  <c r="B888" i="19"/>
  <c r="B824" i="19"/>
  <c r="C2380" i="19"/>
  <c r="C2470" i="19"/>
  <c r="C2650" i="19"/>
  <c r="C2290" i="19"/>
  <c r="B5215" i="19"/>
  <c r="C2560" i="19"/>
  <c r="B5389" i="19"/>
  <c r="C5301" i="19"/>
  <c r="C5388" i="19"/>
  <c r="C2740" i="19"/>
  <c r="C5214" i="19"/>
  <c r="C2200" i="19"/>
  <c r="H823" i="19" a="1"/>
  <c r="F5214" i="19"/>
  <c r="F887" i="19"/>
  <c r="F5301" i="19"/>
  <c r="H887" i="19" a="1"/>
  <c r="F5127" i="19"/>
  <c r="F5389" i="19"/>
  <c r="G2199" i="19"/>
  <c r="G2289" i="19"/>
  <c r="H951" i="19" a="1"/>
  <c r="G5213" i="19"/>
  <c r="F823" i="19"/>
  <c r="G2109" i="19"/>
  <c r="G5300" i="19"/>
  <c r="G2469" i="19"/>
  <c r="G5126" i="19"/>
  <c r="G5039" i="19"/>
  <c r="G5388" i="19"/>
  <c r="H2558" i="19" a="1"/>
  <c r="H5125" i="19" a="1"/>
  <c r="G2649" i="19"/>
  <c r="H2648" i="19" a="1"/>
  <c r="H5387" i="19" a="1"/>
  <c r="H4951" i="19" a="1"/>
  <c r="F951" i="19"/>
  <c r="H5299" i="19" a="1"/>
  <c r="H2739" i="19" a="1"/>
  <c r="H5038" i="19" a="1"/>
  <c r="H5212" i="19" a="1"/>
  <c r="G2559" i="19"/>
  <c r="G2379" i="19"/>
  <c r="G2740" i="19"/>
  <c r="H2648" i="19" l="1"/>
  <c r="H887" i="19"/>
  <c r="H5299" i="19"/>
  <c r="H951" i="19"/>
  <c r="H5212" i="19"/>
  <c r="H5125" i="19"/>
  <c r="H5038" i="19"/>
  <c r="H4951" i="19"/>
  <c r="H2558" i="19"/>
  <c r="H823" i="19"/>
  <c r="H2739" i="19"/>
  <c r="H5387" i="19"/>
  <c r="C2291" i="19"/>
  <c r="C5389" i="19"/>
  <c r="C2381" i="19"/>
  <c r="B889" i="19"/>
  <c r="B825" i="19"/>
  <c r="C2741" i="19"/>
  <c r="B953" i="19"/>
  <c r="C5302" i="19"/>
  <c r="C2651" i="19"/>
  <c r="C2561" i="19"/>
  <c r="B5303" i="19"/>
  <c r="C2471" i="19"/>
  <c r="B5390" i="19"/>
  <c r="C5215" i="19"/>
  <c r="H5126" i="19" a="1"/>
  <c r="H2559" i="19" a="1"/>
  <c r="H2649" i="19" a="1"/>
  <c r="G2290" i="19"/>
  <c r="H824" i="19" a="1"/>
  <c r="F888" i="19"/>
  <c r="G2200" i="19"/>
  <c r="H5213" i="19" a="1"/>
  <c r="H5039" i="19" a="1"/>
  <c r="G2560" i="19"/>
  <c r="H5388" i="19" a="1"/>
  <c r="F952" i="19"/>
  <c r="G2650" i="19"/>
  <c r="H888" i="19" a="1"/>
  <c r="G2741" i="19"/>
  <c r="F824" i="19"/>
  <c r="H2740" i="19" a="1"/>
  <c r="F5302" i="19"/>
  <c r="G2470" i="19"/>
  <c r="G5127" i="19"/>
  <c r="G5214" i="19"/>
  <c r="G5389" i="19"/>
  <c r="H5300" i="19" a="1"/>
  <c r="G2380" i="19"/>
  <c r="H952" i="19" a="1"/>
  <c r="F5390" i="19"/>
  <c r="G5301" i="19"/>
  <c r="F5215" i="19"/>
  <c r="H888" i="19" l="1"/>
  <c r="H2649" i="19"/>
  <c r="H5300" i="19"/>
  <c r="H5213" i="19"/>
  <c r="H2559" i="19"/>
  <c r="H952" i="19"/>
  <c r="H2740" i="19"/>
  <c r="H824" i="19"/>
  <c r="H5126" i="19"/>
  <c r="H5388" i="19"/>
  <c r="H5039" i="19"/>
  <c r="B954" i="19"/>
  <c r="B1018" i="19"/>
  <c r="C2472" i="19"/>
  <c r="C2742" i="19"/>
  <c r="C2652" i="19"/>
  <c r="C2562" i="19"/>
  <c r="C2382" i="19"/>
  <c r="C5303" i="19"/>
  <c r="B5391" i="19"/>
  <c r="C5390" i="19"/>
  <c r="B890" i="19"/>
  <c r="B826" i="19"/>
  <c r="H5301" i="19" a="1"/>
  <c r="H5214" i="19" a="1"/>
  <c r="G2651" i="19"/>
  <c r="F825" i="19"/>
  <c r="G5390" i="19"/>
  <c r="H889" i="19" a="1"/>
  <c r="H953" i="19" a="1"/>
  <c r="F5303" i="19"/>
  <c r="G2561" i="19"/>
  <c r="H2741" i="19" a="1"/>
  <c r="F889" i="19"/>
  <c r="G2471" i="19"/>
  <c r="F5391" i="19"/>
  <c r="H2560" i="19" a="1"/>
  <c r="G2742" i="19"/>
  <c r="G5215" i="19"/>
  <c r="G2381" i="19"/>
  <c r="F953" i="19"/>
  <c r="H5389" i="19" a="1"/>
  <c r="H825" i="19" a="1"/>
  <c r="H5127" i="19" a="1"/>
  <c r="G5302" i="19"/>
  <c r="G2291" i="19"/>
  <c r="H2650" i="19" a="1"/>
  <c r="H825" i="19" l="1"/>
  <c r="H2650" i="19"/>
  <c r="H5389" i="19"/>
  <c r="H2560" i="19"/>
  <c r="H2741" i="19"/>
  <c r="H953" i="19"/>
  <c r="H5214" i="19"/>
  <c r="H889" i="19"/>
  <c r="H5301" i="19"/>
  <c r="H5127" i="19"/>
  <c r="C5391" i="19"/>
  <c r="B1019" i="19"/>
  <c r="B891" i="19"/>
  <c r="B827" i="19"/>
  <c r="B955" i="19"/>
  <c r="C2473" i="19"/>
  <c r="C2563" i="19"/>
  <c r="C2653" i="19"/>
  <c r="C2743" i="19"/>
  <c r="H5390" i="19" a="1"/>
  <c r="H890" i="19" a="1"/>
  <c r="G2472" i="19"/>
  <c r="F890" i="19"/>
  <c r="F826" i="19"/>
  <c r="H5302" i="19" a="1"/>
  <c r="H2651" i="19" a="1"/>
  <c r="G2382" i="19"/>
  <c r="G5303" i="19"/>
  <c r="F1018" i="19"/>
  <c r="H5215" i="19" a="1"/>
  <c r="G2652" i="19"/>
  <c r="H826" i="19" a="1"/>
  <c r="F954" i="19"/>
  <c r="H2561" i="19" a="1"/>
  <c r="H1018" i="19" a="1"/>
  <c r="G2562" i="19"/>
  <c r="H2742" i="19" a="1"/>
  <c r="G5391" i="19"/>
  <c r="G2743" i="19"/>
  <c r="H954" i="19" a="1"/>
  <c r="H954" i="19" l="1"/>
  <c r="H2561" i="19"/>
  <c r="H5302" i="19"/>
  <c r="H890" i="19"/>
  <c r="H2651" i="19"/>
  <c r="H826" i="19"/>
  <c r="H5390" i="19"/>
  <c r="H2742" i="19"/>
  <c r="H5215" i="19"/>
  <c r="H1018" i="19"/>
  <c r="C2564" i="19"/>
  <c r="C2744" i="19"/>
  <c r="B1020" i="19"/>
  <c r="C2654" i="19"/>
  <c r="B892" i="19"/>
  <c r="B828" i="19"/>
  <c r="B956" i="19"/>
  <c r="F1019" i="19"/>
  <c r="H2652" i="19" a="1"/>
  <c r="G2563" i="19"/>
  <c r="F955" i="19"/>
  <c r="H1019" i="19" a="1"/>
  <c r="H2743" i="19" a="1"/>
  <c r="H827" i="19" a="1"/>
  <c r="H5303" i="19" a="1"/>
  <c r="H5391" i="19" a="1"/>
  <c r="G2473" i="19"/>
  <c r="H955" i="19" a="1"/>
  <c r="G2744" i="19"/>
  <c r="G2653" i="19"/>
  <c r="F891" i="19"/>
  <c r="F827" i="19"/>
  <c r="H891" i="19" a="1"/>
  <c r="H2562" i="19" a="1"/>
  <c r="H827" i="19" l="1"/>
  <c r="H2652" i="19"/>
  <c r="H2562" i="19"/>
  <c r="H5391" i="19"/>
  <c r="H1019" i="19"/>
  <c r="H891" i="19"/>
  <c r="H955" i="19"/>
  <c r="H5303" i="19"/>
  <c r="H2743" i="19"/>
  <c r="B893" i="19"/>
  <c r="B829" i="19"/>
  <c r="B957" i="19"/>
  <c r="C2745" i="19"/>
  <c r="C2655" i="19"/>
  <c r="B1021" i="19"/>
  <c r="G2564" i="19"/>
  <c r="H1020" i="19" a="1"/>
  <c r="G2745" i="19"/>
  <c r="H2563" i="19" a="1"/>
  <c r="H828" i="19" a="1"/>
  <c r="H2653" i="19" a="1"/>
  <c r="F892" i="19"/>
  <c r="F828" i="19"/>
  <c r="F1020" i="19"/>
  <c r="H2744" i="19" a="1"/>
  <c r="G2654" i="19"/>
  <c r="H956" i="19" a="1"/>
  <c r="F956" i="19"/>
  <c r="H892" i="19" a="1"/>
  <c r="H2563" i="19" l="1"/>
  <c r="H1020" i="19"/>
  <c r="H892" i="19"/>
  <c r="H956" i="19"/>
  <c r="H2744" i="19"/>
  <c r="H2653" i="19"/>
  <c r="H828" i="19"/>
  <c r="B1022" i="19"/>
  <c r="B894" i="19"/>
  <c r="B830" i="19"/>
  <c r="C2746" i="19"/>
  <c r="B958" i="19"/>
  <c r="H829" i="19" a="1"/>
  <c r="H893" i="19" a="1"/>
  <c r="H957" i="19" a="1"/>
  <c r="G2655" i="19"/>
  <c r="F893" i="19"/>
  <c r="G2746" i="19"/>
  <c r="F1021" i="19"/>
  <c r="H1021" i="19" a="1"/>
  <c r="H2654" i="19" a="1"/>
  <c r="H2745" i="19" a="1"/>
  <c r="H2564" i="19" a="1"/>
  <c r="F957" i="19"/>
  <c r="F829" i="19"/>
  <c r="H893" i="19" l="1"/>
  <c r="H1021" i="19"/>
  <c r="H957" i="19"/>
  <c r="H829" i="19"/>
  <c r="H2745" i="19"/>
  <c r="H2564" i="19"/>
  <c r="H2654" i="19"/>
  <c r="B1023" i="19"/>
  <c r="B895" i="19"/>
  <c r="B831" i="19"/>
  <c r="B959" i="19"/>
  <c r="H958" i="19" a="1"/>
  <c r="F1022" i="19"/>
  <c r="F830" i="19"/>
  <c r="H2655" i="19" a="1"/>
  <c r="H894" i="19" a="1"/>
  <c r="H1022" i="19" a="1"/>
  <c r="H830" i="19" a="1"/>
  <c r="F958" i="19"/>
  <c r="H2746" i="19" a="1"/>
  <c r="F894" i="19"/>
  <c r="H1022" i="19" l="1"/>
  <c r="H2655" i="19"/>
  <c r="H958" i="19"/>
  <c r="H2746" i="19"/>
  <c r="H830" i="19"/>
  <c r="H894" i="19"/>
  <c r="B960" i="19"/>
  <c r="B1024" i="19"/>
  <c r="B896" i="19"/>
  <c r="B832" i="19"/>
  <c r="H1023" i="19" a="1"/>
  <c r="H895" i="19" a="1"/>
  <c r="F895" i="19"/>
  <c r="F959" i="19"/>
  <c r="F1023" i="19"/>
  <c r="H831" i="19" a="1"/>
  <c r="H959" i="19" a="1"/>
  <c r="F831" i="19"/>
  <c r="H1023" i="19" l="1"/>
  <c r="H959" i="19"/>
  <c r="H831" i="19"/>
  <c r="H895" i="19"/>
  <c r="B961" i="19"/>
  <c r="B1025" i="19"/>
  <c r="B897" i="19"/>
  <c r="B833" i="19"/>
  <c r="F960" i="19"/>
  <c r="F1024" i="19"/>
  <c r="H960" i="19" a="1"/>
  <c r="H1024" i="19" a="1"/>
  <c r="H896" i="19" a="1"/>
  <c r="F832" i="19"/>
  <c r="F896" i="19"/>
  <c r="H832" i="19" a="1"/>
  <c r="H832" i="19" l="1"/>
  <c r="H896" i="19"/>
  <c r="H1024" i="19"/>
  <c r="H960" i="19"/>
  <c r="B898" i="19"/>
  <c r="B834" i="19"/>
  <c r="B962" i="19"/>
  <c r="B1026" i="19"/>
  <c r="F833" i="19"/>
  <c r="F897" i="19"/>
  <c r="F961" i="19"/>
  <c r="H833" i="19" a="1"/>
  <c r="F1025" i="19"/>
  <c r="H1025" i="19" a="1"/>
  <c r="H897" i="19" a="1"/>
  <c r="H961" i="19" a="1"/>
  <c r="H961" i="19" l="1"/>
  <c r="H1025" i="19"/>
  <c r="H897" i="19"/>
  <c r="H833" i="19"/>
  <c r="B899" i="19"/>
  <c r="B835" i="19"/>
  <c r="B963" i="19"/>
  <c r="B1027" i="19"/>
  <c r="F898" i="19"/>
  <c r="F1026" i="19"/>
  <c r="H834" i="19" a="1"/>
  <c r="H898" i="19" a="1"/>
  <c r="H1026" i="19" a="1"/>
  <c r="F962" i="19"/>
  <c r="F834" i="19"/>
  <c r="H962" i="19" a="1"/>
  <c r="H962" i="19" l="1"/>
  <c r="H834" i="19"/>
  <c r="H1026" i="19"/>
  <c r="H898" i="19"/>
  <c r="B900" i="19"/>
  <c r="B964" i="19"/>
  <c r="B1028" i="19"/>
  <c r="F899" i="19"/>
  <c r="F1027" i="19"/>
  <c r="F835" i="19"/>
  <c r="H899" i="19" a="1"/>
  <c r="H1027" i="19" a="1"/>
  <c r="F963" i="19"/>
  <c r="H963" i="19" a="1"/>
  <c r="H835" i="19" a="1"/>
  <c r="H963" i="19" l="1"/>
  <c r="H1027" i="19"/>
  <c r="H899" i="19"/>
  <c r="H835" i="19"/>
  <c r="B965" i="19"/>
  <c r="B901" i="19"/>
  <c r="B1029" i="19"/>
  <c r="H1028" i="19" a="1"/>
  <c r="F900" i="19"/>
  <c r="F964" i="19"/>
  <c r="H964" i="19" a="1"/>
  <c r="H900" i="19" a="1"/>
  <c r="F1028" i="19"/>
  <c r="H900" i="19" l="1"/>
  <c r="H964" i="19"/>
  <c r="H1028" i="19"/>
  <c r="B966" i="19"/>
  <c r="B902" i="19"/>
  <c r="B1030" i="19"/>
  <c r="F1029" i="19"/>
  <c r="H1029" i="19" a="1"/>
  <c r="F901" i="19"/>
  <c r="H901" i="19" a="1"/>
  <c r="F965" i="19"/>
  <c r="H965" i="19" a="1"/>
  <c r="H901" i="19" l="1"/>
  <c r="H1029" i="19"/>
  <c r="H965" i="19"/>
  <c r="B967" i="19"/>
  <c r="B903" i="19"/>
  <c r="B1031" i="19"/>
  <c r="F1030" i="19"/>
  <c r="H1030" i="19" a="1"/>
  <c r="H966" i="19" a="1"/>
  <c r="F902" i="19"/>
  <c r="H902" i="19" a="1"/>
  <c r="F966" i="19"/>
  <c r="H1030" i="19" l="1"/>
  <c r="H966" i="19"/>
  <c r="H902" i="19"/>
  <c r="B968" i="19"/>
  <c r="B904" i="19"/>
  <c r="B1032" i="19"/>
  <c r="F1031" i="19"/>
  <c r="H1031" i="19" a="1"/>
  <c r="F903" i="19"/>
  <c r="H903" i="19" a="1"/>
  <c r="F967" i="19"/>
  <c r="H967" i="19" a="1"/>
  <c r="H903" i="19" l="1"/>
  <c r="H1031" i="19"/>
  <c r="H967" i="19"/>
  <c r="B969" i="19"/>
  <c r="B905" i="19"/>
  <c r="B1033" i="19"/>
  <c r="F1032" i="19"/>
  <c r="H1032" i="19" a="1"/>
  <c r="H968" i="19" a="1"/>
  <c r="F904" i="19"/>
  <c r="H904" i="19" a="1"/>
  <c r="F968" i="19"/>
  <c r="H1032" i="19" l="1"/>
  <c r="H968" i="19"/>
  <c r="H904" i="19"/>
  <c r="B970" i="19"/>
  <c r="B906" i="19"/>
  <c r="B1034" i="19"/>
  <c r="F1033" i="19"/>
  <c r="F905" i="19"/>
  <c r="H1033" i="19" a="1"/>
  <c r="H905" i="19" a="1"/>
  <c r="F969" i="19"/>
  <c r="H969" i="19" a="1"/>
  <c r="H905" i="19" l="1"/>
  <c r="H1033" i="19"/>
  <c r="H969" i="19"/>
  <c r="B971" i="19"/>
  <c r="B907" i="19"/>
  <c r="B1035" i="19"/>
  <c r="F1034" i="19"/>
  <c r="H1034" i="19" a="1"/>
  <c r="H970" i="19" a="1"/>
  <c r="F906" i="19"/>
  <c r="H906" i="19" a="1"/>
  <c r="F970" i="19"/>
  <c r="H1034" i="19" l="1"/>
  <c r="H970" i="19"/>
  <c r="H906" i="19"/>
  <c r="B972" i="19"/>
  <c r="B908" i="19"/>
  <c r="B1036" i="19"/>
  <c r="F1035" i="19"/>
  <c r="F907" i="19"/>
  <c r="H1035" i="19" a="1"/>
  <c r="H971" i="19" a="1"/>
  <c r="H907" i="19" a="1"/>
  <c r="F971" i="19"/>
  <c r="H907" i="19" l="1"/>
  <c r="H1035" i="19"/>
  <c r="H971" i="19"/>
  <c r="B973" i="19"/>
  <c r="B909" i="19"/>
  <c r="B1037" i="19"/>
  <c r="F1036" i="19"/>
  <c r="H908" i="19" a="1"/>
  <c r="H972" i="19" a="1"/>
  <c r="H1036" i="19" a="1"/>
  <c r="F908" i="19"/>
  <c r="F972" i="19"/>
  <c r="H1036" i="19" l="1"/>
  <c r="H972" i="19"/>
  <c r="H908" i="19"/>
  <c r="B974" i="19"/>
  <c r="B910" i="19"/>
  <c r="B1038" i="19"/>
  <c r="F909" i="19"/>
  <c r="H909" i="19" a="1"/>
  <c r="H1037" i="19" a="1"/>
  <c r="H973" i="19" a="1"/>
  <c r="F973" i="19"/>
  <c r="F1037" i="19"/>
  <c r="H909" i="19" l="1"/>
  <c r="H1037" i="19"/>
  <c r="H973" i="19"/>
  <c r="B975" i="19"/>
  <c r="B911" i="19"/>
  <c r="B1039" i="19"/>
  <c r="F1038" i="19"/>
  <c r="F974" i="19"/>
  <c r="F910" i="19"/>
  <c r="H1038" i="19" a="1"/>
  <c r="H910" i="19" a="1"/>
  <c r="H974" i="19" a="1"/>
  <c r="H910" i="19" l="1"/>
  <c r="H1038" i="19"/>
  <c r="H974" i="19"/>
  <c r="B976" i="19"/>
  <c r="B912" i="19"/>
  <c r="B1040" i="19"/>
  <c r="F1039" i="19"/>
  <c r="F975" i="19"/>
  <c r="H975" i="19" a="1"/>
  <c r="H1039" i="19" a="1"/>
  <c r="F911" i="19"/>
  <c r="H911" i="19" a="1"/>
  <c r="H1039" i="19" l="1"/>
  <c r="H975" i="19"/>
  <c r="H911" i="19"/>
  <c r="B977" i="19"/>
  <c r="B913" i="19"/>
  <c r="B1041" i="19"/>
  <c r="F1040" i="19"/>
  <c r="F976" i="19"/>
  <c r="H1040" i="19" a="1"/>
  <c r="F912" i="19"/>
  <c r="H912" i="19" a="1"/>
  <c r="H976" i="19" a="1"/>
  <c r="H912" i="19" l="1"/>
  <c r="H1040" i="19"/>
  <c r="H976" i="19"/>
  <c r="B978" i="19"/>
  <c r="B914" i="19"/>
  <c r="B1042" i="19"/>
  <c r="F977" i="19"/>
  <c r="H913" i="19" a="1"/>
  <c r="F1041" i="19"/>
  <c r="H1041" i="19" a="1"/>
  <c r="F913" i="19"/>
  <c r="H977" i="19" a="1"/>
  <c r="H1041" i="19" l="1"/>
  <c r="H977" i="19"/>
  <c r="H913" i="19"/>
  <c r="B979" i="19"/>
  <c r="B915" i="19"/>
  <c r="B1043" i="19"/>
  <c r="H914" i="19" a="1"/>
  <c r="H978" i="19" a="1"/>
  <c r="F1042" i="19"/>
  <c r="H1042" i="19" a="1"/>
  <c r="F914" i="19"/>
  <c r="F978" i="19"/>
  <c r="H1042" i="19" l="1"/>
  <c r="H914" i="19"/>
  <c r="H978" i="19"/>
  <c r="B980" i="19"/>
  <c r="B916" i="19"/>
  <c r="B1044" i="19"/>
  <c r="F979" i="19"/>
  <c r="H915" i="19" a="1"/>
  <c r="F1043" i="19"/>
  <c r="H1043" i="19" a="1"/>
  <c r="F915" i="19"/>
  <c r="H979" i="19" a="1"/>
  <c r="H1043" i="19" l="1"/>
  <c r="H979" i="19"/>
  <c r="H915" i="19"/>
  <c r="B1045" i="19"/>
  <c r="B981" i="19"/>
  <c r="B917" i="19"/>
  <c r="B1109" i="19"/>
  <c r="H916" i="19" a="1"/>
  <c r="H1044" i="19" a="1"/>
  <c r="F1044" i="19"/>
  <c r="F980" i="19"/>
  <c r="H980" i="19" a="1"/>
  <c r="F916" i="19"/>
  <c r="H980" i="19" l="1"/>
  <c r="H916" i="19"/>
  <c r="H1044" i="19"/>
  <c r="B1046" i="19"/>
  <c r="B1110" i="19"/>
  <c r="B982" i="19"/>
  <c r="B918" i="19"/>
  <c r="H917" i="19" a="1"/>
  <c r="H981" i="19" a="1"/>
  <c r="F1109" i="19"/>
  <c r="H1109" i="19" a="1"/>
  <c r="H1045" i="19" a="1"/>
  <c r="F917" i="19"/>
  <c r="F981" i="19"/>
  <c r="F1045" i="19"/>
  <c r="H1109" i="19" l="1"/>
  <c r="H981" i="19"/>
  <c r="H1045" i="19"/>
  <c r="H917" i="19"/>
  <c r="B1111" i="19"/>
  <c r="B983" i="19"/>
  <c r="B919" i="19"/>
  <c r="B1047" i="19"/>
  <c r="H1046" i="19" a="1"/>
  <c r="H982" i="19" a="1"/>
  <c r="F1110" i="19"/>
  <c r="H1110" i="19" a="1"/>
  <c r="F982" i="19"/>
  <c r="H918" i="19" a="1"/>
  <c r="F1046" i="19"/>
  <c r="F918" i="19"/>
  <c r="H1110" i="19" l="1"/>
  <c r="H982" i="19"/>
  <c r="H918" i="19"/>
  <c r="H1046" i="19"/>
  <c r="B984" i="19"/>
  <c r="B920" i="19"/>
  <c r="B1112" i="19"/>
  <c r="B1048" i="19"/>
  <c r="F919" i="19"/>
  <c r="F1111" i="19"/>
  <c r="H983" i="19" a="1"/>
  <c r="F1047" i="19"/>
  <c r="H919" i="19" a="1"/>
  <c r="F983" i="19"/>
  <c r="H1047" i="19" a="1"/>
  <c r="H1111" i="19" a="1"/>
  <c r="H919" i="19" l="1"/>
  <c r="H983" i="19"/>
  <c r="H1111" i="19"/>
  <c r="H1047" i="19"/>
  <c r="B1113" i="19"/>
  <c r="B921" i="19"/>
  <c r="B985" i="19"/>
  <c r="B1049" i="19"/>
  <c r="H984" i="19" a="1"/>
  <c r="H1048" i="19" a="1"/>
  <c r="F920" i="19"/>
  <c r="F984" i="19"/>
  <c r="F1048" i="19"/>
  <c r="H920" i="19" a="1"/>
  <c r="F1112" i="19"/>
  <c r="H1112" i="19" a="1"/>
  <c r="H1112" i="19" l="1"/>
  <c r="H1048" i="19"/>
  <c r="H920" i="19"/>
  <c r="H984" i="19"/>
  <c r="B922" i="19"/>
  <c r="B986" i="19"/>
  <c r="B1114" i="19"/>
  <c r="B1050" i="19"/>
  <c r="H1113" i="19" a="1"/>
  <c r="H985" i="19" a="1"/>
  <c r="F1049" i="19"/>
  <c r="F1113" i="19"/>
  <c r="F985" i="19"/>
  <c r="F921" i="19"/>
  <c r="H1049" i="19" a="1"/>
  <c r="H921" i="19" a="1"/>
  <c r="H921" i="19" l="1"/>
  <c r="H985" i="19"/>
  <c r="H1049" i="19"/>
  <c r="H1113" i="19"/>
  <c r="B1115" i="19"/>
  <c r="B1051" i="19"/>
  <c r="B923" i="19"/>
  <c r="B987" i="19"/>
  <c r="F986" i="19"/>
  <c r="F922" i="19"/>
  <c r="H922" i="19" a="1"/>
  <c r="H986" i="19" a="1"/>
  <c r="F1114" i="19"/>
  <c r="F1050" i="19"/>
  <c r="H1050" i="19" a="1"/>
  <c r="H1114" i="19" a="1"/>
  <c r="H1114" i="19" l="1"/>
  <c r="H1050" i="19"/>
  <c r="H986" i="19"/>
  <c r="H922" i="19"/>
  <c r="B1116" i="19"/>
  <c r="B1052" i="19"/>
  <c r="B988" i="19"/>
  <c r="B924" i="19"/>
  <c r="F987" i="19"/>
  <c r="H1115" i="19" a="1"/>
  <c r="H1051" i="19" a="1"/>
  <c r="F923" i="19"/>
  <c r="H987" i="19" a="1"/>
  <c r="F1051" i="19"/>
  <c r="F1115" i="19"/>
  <c r="H923" i="19" a="1"/>
  <c r="H923" i="19" l="1"/>
  <c r="H1115" i="19"/>
  <c r="H987" i="19"/>
  <c r="H1051" i="19"/>
  <c r="B1117" i="19"/>
  <c r="B989" i="19"/>
  <c r="B925" i="19"/>
  <c r="B1053" i="19"/>
  <c r="H1116" i="19" a="1"/>
  <c r="H988" i="19" a="1"/>
  <c r="F988" i="19"/>
  <c r="H1052" i="19" a="1"/>
  <c r="F1052" i="19"/>
  <c r="H924" i="19" a="1"/>
  <c r="F924" i="19"/>
  <c r="F1116" i="19"/>
  <c r="H988" i="19" l="1"/>
  <c r="H924" i="19"/>
  <c r="H1052" i="19"/>
  <c r="H1116" i="19"/>
  <c r="B990" i="19"/>
  <c r="B926" i="19"/>
  <c r="B1118" i="19"/>
  <c r="B1054" i="19"/>
  <c r="F1053" i="19"/>
  <c r="F1117" i="19"/>
  <c r="H1117" i="19" a="1"/>
  <c r="H925" i="19" a="1"/>
  <c r="H989" i="19" a="1"/>
  <c r="F989" i="19"/>
  <c r="F925" i="19"/>
  <c r="H1053" i="19" a="1"/>
  <c r="H989" i="19" l="1"/>
  <c r="H1053" i="19"/>
  <c r="H925" i="19"/>
  <c r="H1117" i="19"/>
  <c r="B1055" i="19"/>
  <c r="B1119" i="19"/>
  <c r="B991" i="19"/>
  <c r="F990" i="19"/>
  <c r="H1054" i="19" a="1"/>
  <c r="F926" i="19"/>
  <c r="F1054" i="19"/>
  <c r="F1118" i="19"/>
  <c r="H926" i="19" a="1"/>
  <c r="H990" i="19" a="1"/>
  <c r="H1118" i="19" a="1"/>
  <c r="H990" i="19" l="1"/>
  <c r="H1054" i="19"/>
  <c r="H926" i="19"/>
  <c r="H1118" i="19"/>
  <c r="B1056" i="19"/>
  <c r="B992" i="19"/>
  <c r="B1120" i="19"/>
  <c r="F1055" i="19"/>
  <c r="H991" i="19" a="1"/>
  <c r="F991" i="19"/>
  <c r="H1055" i="19" a="1"/>
  <c r="F1119" i="19"/>
  <c r="H1119" i="19" a="1"/>
  <c r="H991" i="19" l="1"/>
  <c r="H1119" i="19"/>
  <c r="H1055" i="19"/>
  <c r="B1057" i="19"/>
  <c r="B993" i="19"/>
  <c r="B1121" i="19"/>
  <c r="H1056" i="19" a="1"/>
  <c r="H992" i="19" a="1"/>
  <c r="F1120" i="19"/>
  <c r="H1120" i="19" a="1"/>
  <c r="F992" i="19"/>
  <c r="F1056" i="19"/>
  <c r="H992" i="19" l="1"/>
  <c r="H1056" i="19"/>
  <c r="H1120" i="19"/>
  <c r="B1122" i="19"/>
  <c r="B1058" i="19"/>
  <c r="B994" i="19"/>
  <c r="F1057" i="19"/>
  <c r="H1057" i="19" a="1"/>
  <c r="H993" i="19" a="1"/>
  <c r="F993" i="19"/>
  <c r="H1121" i="19" a="1"/>
  <c r="F1121" i="19"/>
  <c r="H1121" i="19" l="1"/>
  <c r="H993" i="19"/>
  <c r="H1057" i="19"/>
  <c r="B1059" i="19"/>
  <c r="B995" i="19"/>
  <c r="B1123" i="19"/>
  <c r="F1058" i="19"/>
  <c r="H994" i="19" a="1"/>
  <c r="H1058" i="19" a="1"/>
  <c r="F1122" i="19"/>
  <c r="F994" i="19"/>
  <c r="H1122" i="19" a="1"/>
  <c r="H1058" i="19" l="1"/>
  <c r="H1122" i="19"/>
  <c r="H994" i="19"/>
  <c r="B1060" i="19"/>
  <c r="B996" i="19"/>
  <c r="B1124" i="19"/>
  <c r="H1059" i="19" a="1"/>
  <c r="H995" i="19" a="1"/>
  <c r="F1059" i="19"/>
  <c r="F1123" i="19"/>
  <c r="F995" i="19"/>
  <c r="H1123" i="19" a="1"/>
  <c r="H995" i="19" l="1"/>
  <c r="H1059" i="19"/>
  <c r="H1123" i="19"/>
  <c r="B1125" i="19"/>
  <c r="B1061" i="19"/>
  <c r="B997" i="19"/>
  <c r="F1060" i="19"/>
  <c r="H1060" i="19" a="1"/>
  <c r="F1124" i="19"/>
  <c r="H996" i="19" a="1"/>
  <c r="H1124" i="19" a="1"/>
  <c r="F996" i="19"/>
  <c r="H1124" i="19" l="1"/>
  <c r="H1060" i="19"/>
  <c r="H996" i="19"/>
  <c r="B1062" i="19"/>
  <c r="B998" i="19"/>
  <c r="B1126" i="19"/>
  <c r="H1125" i="19" a="1"/>
  <c r="F1125" i="19"/>
  <c r="H997" i="19" a="1"/>
  <c r="H1061" i="19" a="1"/>
  <c r="F997" i="19"/>
  <c r="F1061" i="19"/>
  <c r="H1061" i="19" l="1"/>
  <c r="H1125" i="19"/>
  <c r="H997" i="19"/>
  <c r="B1063" i="19"/>
  <c r="B999" i="19"/>
  <c r="B1127" i="19"/>
  <c r="F998" i="19"/>
  <c r="F1062" i="19"/>
  <c r="H1126" i="19" a="1"/>
  <c r="H1062" i="19" a="1"/>
  <c r="F1126" i="19"/>
  <c r="H998" i="19" a="1"/>
  <c r="H1062" i="19" l="1"/>
  <c r="H1126" i="19"/>
  <c r="H998" i="19"/>
  <c r="B1064" i="19"/>
  <c r="B1000" i="19"/>
  <c r="B1128" i="19"/>
  <c r="H999" i="19" a="1"/>
  <c r="H1127" i="19" a="1"/>
  <c r="H1063" i="19" a="1"/>
  <c r="F1127" i="19"/>
  <c r="F999" i="19"/>
  <c r="F1063" i="19"/>
  <c r="H1063" i="19" l="1"/>
  <c r="H999" i="19"/>
  <c r="H1127" i="19"/>
  <c r="B1065" i="19"/>
  <c r="B1001" i="19"/>
  <c r="B1129" i="19"/>
  <c r="F1128" i="19"/>
  <c r="H1000" i="19" a="1"/>
  <c r="F1000" i="19"/>
  <c r="F1064" i="19"/>
  <c r="H1128" i="19" a="1"/>
  <c r="H1064" i="19" a="1"/>
  <c r="H1128" i="19" l="1"/>
  <c r="H1064" i="19"/>
  <c r="H1000" i="19"/>
  <c r="B1066" i="19"/>
  <c r="B1002" i="19"/>
  <c r="B1130" i="19"/>
  <c r="F1065" i="19"/>
  <c r="H1129" i="19" a="1"/>
  <c r="F1129" i="19"/>
  <c r="H1065" i="19" a="1"/>
  <c r="F1001" i="19"/>
  <c r="H1001" i="19" a="1"/>
  <c r="H1065" i="19" l="1"/>
  <c r="H1001" i="19"/>
  <c r="H1129" i="19"/>
  <c r="B1131" i="19"/>
  <c r="B1067" i="19"/>
  <c r="B1003" i="19"/>
  <c r="H1002" i="19" a="1"/>
  <c r="F1130" i="19"/>
  <c r="H1130" i="19" a="1"/>
  <c r="H1066" i="19" a="1"/>
  <c r="F1066" i="19"/>
  <c r="F1002" i="19"/>
  <c r="H1066" i="19" l="1"/>
  <c r="H1130" i="19"/>
  <c r="H1002" i="19"/>
  <c r="B1068" i="19"/>
  <c r="B1004" i="19"/>
  <c r="B1132" i="19"/>
  <c r="H1067" i="19" a="1"/>
  <c r="H1003" i="19" a="1"/>
  <c r="F1003" i="19"/>
  <c r="F1131" i="19"/>
  <c r="F1067" i="19"/>
  <c r="H1131" i="19" a="1"/>
  <c r="H1003" i="19" l="1"/>
  <c r="H1067" i="19"/>
  <c r="H1131" i="19"/>
  <c r="B1133" i="19"/>
  <c r="B1069" i="19"/>
  <c r="B1005" i="19"/>
  <c r="H1004" i="19" a="1"/>
  <c r="F1004" i="19"/>
  <c r="H1068" i="19" a="1"/>
  <c r="F1132" i="19"/>
  <c r="F1068" i="19"/>
  <c r="H1132" i="19" a="1"/>
  <c r="H1068" i="19" l="1"/>
  <c r="H1004" i="19"/>
  <c r="H1132" i="19"/>
  <c r="B1070" i="19"/>
  <c r="B1006" i="19"/>
  <c r="B1134" i="19"/>
  <c r="H1069" i="19" a="1"/>
  <c r="F1005" i="19"/>
  <c r="F1069" i="19"/>
  <c r="H1133" i="19" a="1"/>
  <c r="H1005" i="19" a="1"/>
  <c r="F1133" i="19"/>
  <c r="H1005" i="19" l="1"/>
  <c r="H1133" i="19"/>
  <c r="H1069" i="19"/>
  <c r="B1071" i="19"/>
  <c r="B1007" i="19"/>
  <c r="B1135" i="19"/>
  <c r="H1070" i="19" a="1"/>
  <c r="F1134" i="19"/>
  <c r="F1006" i="19"/>
  <c r="H1006" i="19" a="1"/>
  <c r="H1134" i="19" a="1"/>
  <c r="F1070" i="19"/>
  <c r="H1134" i="19" l="1"/>
  <c r="H1006" i="19"/>
  <c r="H1070" i="19"/>
  <c r="B1200" i="19"/>
  <c r="B1072" i="19"/>
  <c r="B1008" i="19"/>
  <c r="B1136" i="19"/>
  <c r="F1007" i="19"/>
  <c r="F1071" i="19"/>
  <c r="H1007" i="19" a="1"/>
  <c r="H1135" i="19" a="1"/>
  <c r="F1135" i="19"/>
  <c r="H1071" i="19" a="1"/>
  <c r="H1071" i="19" l="1"/>
  <c r="H1135" i="19"/>
  <c r="H1007" i="19"/>
  <c r="B1137" i="19"/>
  <c r="B1201" i="19"/>
  <c r="B1073" i="19"/>
  <c r="B1009" i="19"/>
  <c r="F1200" i="19"/>
  <c r="F1072" i="19"/>
  <c r="H1200" i="19" a="1"/>
  <c r="F1136" i="19"/>
  <c r="H1008" i="19" a="1"/>
  <c r="F1008" i="19"/>
  <c r="H1072" i="19" a="1"/>
  <c r="H1136" i="19" a="1"/>
  <c r="H1200" i="19" l="1"/>
  <c r="H1008" i="19"/>
  <c r="H1072" i="19"/>
  <c r="H1136" i="19"/>
  <c r="B1138" i="19"/>
  <c r="B1202" i="19"/>
  <c r="B1074" i="19"/>
  <c r="B1010" i="19"/>
  <c r="F1137" i="19"/>
  <c r="H1073" i="19" a="1"/>
  <c r="F1073" i="19"/>
  <c r="F1201" i="19"/>
  <c r="H1137" i="19" a="1"/>
  <c r="H1009" i="19" a="1"/>
  <c r="F1009" i="19"/>
  <c r="H1201" i="19" a="1"/>
  <c r="H1201" i="19" l="1"/>
  <c r="H1009" i="19"/>
  <c r="H1073" i="19"/>
  <c r="H1137" i="19"/>
  <c r="B1203" i="19"/>
  <c r="B1075" i="19"/>
  <c r="B1011" i="19"/>
  <c r="B1139" i="19"/>
  <c r="H1138" i="19" a="1"/>
  <c r="H1010" i="19" a="1"/>
  <c r="H1202" i="19" a="1"/>
  <c r="F1074" i="19"/>
  <c r="F1010" i="19"/>
  <c r="H1074" i="19" a="1"/>
  <c r="F1138" i="19"/>
  <c r="F1202" i="19"/>
  <c r="H1074" i="19" l="1"/>
  <c r="H1010" i="19"/>
  <c r="H1202" i="19"/>
  <c r="H1138" i="19"/>
  <c r="B1204" i="19"/>
  <c r="B1076" i="19"/>
  <c r="B1012" i="19"/>
  <c r="B1140" i="19"/>
  <c r="H1139" i="19" a="1"/>
  <c r="F1139" i="19"/>
  <c r="F1075" i="19"/>
  <c r="H1203" i="19" a="1"/>
  <c r="F1203" i="19"/>
  <c r="H1075" i="19" a="1"/>
  <c r="F1011" i="19"/>
  <c r="H1011" i="19" a="1"/>
  <c r="H1075" i="19" l="1"/>
  <c r="H1011" i="19"/>
  <c r="H1203" i="19"/>
  <c r="H1139" i="19"/>
  <c r="B1205" i="19"/>
  <c r="B1077" i="19"/>
  <c r="B1013" i="19"/>
  <c r="B1141" i="19"/>
  <c r="H1140" i="19" a="1"/>
  <c r="H1076" i="19" a="1"/>
  <c r="H1204" i="19" a="1"/>
  <c r="F1204" i="19"/>
  <c r="F1012" i="19"/>
  <c r="F1140" i="19"/>
  <c r="H1012" i="19" a="1"/>
  <c r="F1076" i="19"/>
  <c r="H1076" i="19" l="1"/>
  <c r="H1012" i="19"/>
  <c r="H1204" i="19"/>
  <c r="H1140" i="19"/>
  <c r="B1206" i="19"/>
  <c r="B1078" i="19"/>
  <c r="B1014" i="19"/>
  <c r="B1142" i="19"/>
  <c r="H1141" i="19" a="1"/>
  <c r="F1077" i="19"/>
  <c r="H1205" i="19" a="1"/>
  <c r="F1013" i="19"/>
  <c r="F1141" i="19"/>
  <c r="H1013" i="19" a="1"/>
  <c r="F1205" i="19"/>
  <c r="H1077" i="19" a="1"/>
  <c r="H1077" i="19" l="1"/>
  <c r="H1013" i="19"/>
  <c r="H1205" i="19"/>
  <c r="H1141" i="19"/>
  <c r="B1207" i="19"/>
  <c r="B1079" i="19"/>
  <c r="B1015" i="19"/>
  <c r="B1143" i="19"/>
  <c r="H1078" i="19" a="1"/>
  <c r="F1014" i="19"/>
  <c r="F1142" i="19"/>
  <c r="F1078" i="19"/>
  <c r="F1206" i="19"/>
  <c r="H1206" i="19" a="1"/>
  <c r="H1014" i="19" a="1"/>
  <c r="H1142" i="19" a="1"/>
  <c r="H1206" i="19" l="1"/>
  <c r="H1142" i="19"/>
  <c r="H1014" i="19"/>
  <c r="H1078" i="19"/>
  <c r="B1144" i="19"/>
  <c r="B1208" i="19"/>
  <c r="B1016" i="19"/>
  <c r="B1080" i="19"/>
  <c r="H1207" i="19" a="1"/>
  <c r="H1015" i="19" a="1"/>
  <c r="F1079" i="19"/>
  <c r="F1143" i="19"/>
  <c r="H1079" i="19" a="1"/>
  <c r="H1143" i="19" a="1"/>
  <c r="F1015" i="19"/>
  <c r="F1207" i="19"/>
  <c r="H1143" i="19" l="1"/>
  <c r="H1079" i="19"/>
  <c r="H1015" i="19"/>
  <c r="H1207" i="19"/>
  <c r="B1145" i="19"/>
  <c r="B1209" i="19"/>
  <c r="B1081" i="19"/>
  <c r="B1017" i="19"/>
  <c r="F1144" i="19"/>
  <c r="F1208" i="19"/>
  <c r="F1016" i="19"/>
  <c r="H1080" i="19" a="1"/>
  <c r="H1144" i="19" a="1"/>
  <c r="H1016" i="19" a="1"/>
  <c r="F1080" i="19"/>
  <c r="H1208" i="19" a="1"/>
  <c r="H1016" i="19" l="1"/>
  <c r="H1080" i="19"/>
  <c r="H1208" i="19"/>
  <c r="H1144" i="19"/>
  <c r="B1146" i="19"/>
  <c r="B1082" i="19"/>
  <c r="B1210" i="19"/>
  <c r="F1145" i="19"/>
  <c r="H1145" i="19" a="1"/>
  <c r="H1209" i="19" a="1"/>
  <c r="F1209" i="19"/>
  <c r="H1081" i="19" a="1"/>
  <c r="F1017" i="19"/>
  <c r="H1017" i="19" a="1"/>
  <c r="F1081" i="19"/>
  <c r="H1209" i="19" l="1"/>
  <c r="H1017" i="19"/>
  <c r="H1145" i="19"/>
  <c r="H1081" i="19"/>
  <c r="B1211" i="19"/>
  <c r="B1147" i="19"/>
  <c r="B1083" i="19"/>
  <c r="F1210" i="19"/>
  <c r="H1146" i="19" a="1"/>
  <c r="F1146" i="19"/>
  <c r="H1082" i="19" a="1"/>
  <c r="F1082" i="19"/>
  <c r="H1210" i="19" a="1"/>
  <c r="H1210" i="19" l="1"/>
  <c r="H1146" i="19"/>
  <c r="H1082" i="19"/>
  <c r="B1148" i="19"/>
  <c r="B1084" i="19"/>
  <c r="B1212" i="19"/>
  <c r="F1147" i="19"/>
  <c r="H1083" i="19" a="1"/>
  <c r="F1083" i="19"/>
  <c r="H1147" i="19" a="1"/>
  <c r="F1211" i="19"/>
  <c r="H1211" i="19" a="1"/>
  <c r="H1147" i="19" l="1"/>
  <c r="H1211" i="19"/>
  <c r="H1083" i="19"/>
  <c r="B1213" i="19"/>
  <c r="B1149" i="19"/>
  <c r="B1085" i="19"/>
  <c r="H1148" i="19" a="1"/>
  <c r="F1084" i="19"/>
  <c r="H1084" i="19" a="1"/>
  <c r="F1212" i="19"/>
  <c r="H1212" i="19" a="1"/>
  <c r="F1148" i="19"/>
  <c r="H1212" i="19" l="1"/>
  <c r="H1148" i="19"/>
  <c r="H1084" i="19"/>
  <c r="B1214" i="19"/>
  <c r="B1150" i="19"/>
  <c r="B1086" i="19"/>
  <c r="H1085" i="19" a="1"/>
  <c r="H1149" i="19" a="1"/>
  <c r="H1213" i="19" a="1"/>
  <c r="F1149" i="19"/>
  <c r="F1213" i="19"/>
  <c r="F1085" i="19"/>
  <c r="H1149" i="19" l="1"/>
  <c r="H1085" i="19"/>
  <c r="H1213" i="19"/>
  <c r="B1151" i="19"/>
  <c r="B1087" i="19"/>
  <c r="B1215" i="19"/>
  <c r="F1214" i="19"/>
  <c r="H1214" i="19" a="1"/>
  <c r="F1150" i="19"/>
  <c r="H1150" i="19" a="1"/>
  <c r="F1086" i="19"/>
  <c r="H1086" i="19" a="1"/>
  <c r="H1150" i="19" l="1"/>
  <c r="H1214" i="19"/>
  <c r="H1086" i="19"/>
  <c r="B1216" i="19"/>
  <c r="B1152" i="19"/>
  <c r="B1088" i="19"/>
  <c r="H1087" i="19" a="1"/>
  <c r="F1215" i="19"/>
  <c r="H1151" i="19" a="1"/>
  <c r="F1087" i="19"/>
  <c r="F1151" i="19"/>
  <c r="H1215" i="19" a="1"/>
  <c r="H1151" i="19" l="1"/>
  <c r="H1087" i="19"/>
  <c r="H1215" i="19"/>
  <c r="B1153" i="19"/>
  <c r="B1089" i="19"/>
  <c r="B1217" i="19"/>
  <c r="H1152" i="19" a="1"/>
  <c r="H1216" i="19" a="1"/>
  <c r="F1152" i="19"/>
  <c r="H1088" i="19" a="1"/>
  <c r="F1216" i="19"/>
  <c r="F1088" i="19"/>
  <c r="H1088" i="19" l="1"/>
  <c r="H1152" i="19"/>
  <c r="H1216" i="19"/>
  <c r="B1218" i="19"/>
  <c r="B1154" i="19"/>
  <c r="B1090" i="19"/>
  <c r="F1089" i="19"/>
  <c r="H1153" i="19" a="1"/>
  <c r="H1217" i="19" a="1"/>
  <c r="F1153" i="19"/>
  <c r="H1089" i="19" a="1"/>
  <c r="F1217" i="19"/>
  <c r="H1089" i="19" l="1"/>
  <c r="H1217" i="19"/>
  <c r="H1153" i="19"/>
  <c r="B1155" i="19"/>
  <c r="B1091" i="19"/>
  <c r="B1219" i="19"/>
  <c r="F1154" i="19"/>
  <c r="H1090" i="19" a="1"/>
  <c r="F1090" i="19"/>
  <c r="H1218" i="19" a="1"/>
  <c r="H1154" i="19" a="1"/>
  <c r="F1218" i="19"/>
  <c r="H1154" i="19" l="1"/>
  <c r="H1218" i="19"/>
  <c r="H1090" i="19"/>
  <c r="B1156" i="19"/>
  <c r="B1092" i="19"/>
  <c r="B1220" i="19"/>
  <c r="H1091" i="19" a="1"/>
  <c r="F1091" i="19"/>
  <c r="H1155" i="19" a="1"/>
  <c r="H1219" i="19" a="1"/>
  <c r="F1219" i="19"/>
  <c r="F1155" i="19"/>
  <c r="H1219" i="19" l="1"/>
  <c r="H1091" i="19"/>
  <c r="H1155" i="19"/>
  <c r="B1157" i="19"/>
  <c r="B1093" i="19"/>
  <c r="B1221" i="19"/>
  <c r="H1156" i="19" a="1"/>
  <c r="H1220" i="19" a="1"/>
  <c r="F1156" i="19"/>
  <c r="H1092" i="19" a="1"/>
  <c r="F1092" i="19"/>
  <c r="F1220" i="19"/>
  <c r="H1220" i="19" l="1"/>
  <c r="H1156" i="19"/>
  <c r="H1092" i="19"/>
  <c r="B1158" i="19"/>
  <c r="B1094" i="19"/>
  <c r="B1222" i="19"/>
  <c r="H1157" i="19" a="1"/>
  <c r="F1093" i="19"/>
  <c r="F1157" i="19"/>
  <c r="F1221" i="19"/>
  <c r="H1221" i="19" a="1"/>
  <c r="H1093" i="19" a="1"/>
  <c r="H1221" i="19" l="1"/>
  <c r="H1157" i="19"/>
  <c r="H1093" i="19"/>
  <c r="B1159" i="19"/>
  <c r="B1095" i="19"/>
  <c r="B1223" i="19"/>
  <c r="H1158" i="19" a="1"/>
  <c r="H1222" i="19" a="1"/>
  <c r="F1094" i="19"/>
  <c r="F1158" i="19"/>
  <c r="F1222" i="19"/>
  <c r="H1094" i="19" a="1"/>
  <c r="H1094" i="19" l="1"/>
  <c r="H1158" i="19"/>
  <c r="H1222" i="19"/>
  <c r="B1160" i="19"/>
  <c r="B1096" i="19"/>
  <c r="B1224" i="19"/>
  <c r="F1095" i="19"/>
  <c r="H1095" i="19" a="1"/>
  <c r="F1223" i="19"/>
  <c r="H1223" i="19" a="1"/>
  <c r="F1159" i="19"/>
  <c r="H1159" i="19" a="1"/>
  <c r="H1159" i="19" l="1"/>
  <c r="H1223" i="19"/>
  <c r="H1095" i="19"/>
  <c r="B1161" i="19"/>
  <c r="B1097" i="19"/>
  <c r="B1225" i="19"/>
  <c r="H1160" i="19" a="1"/>
  <c r="F1160" i="19"/>
  <c r="F1096" i="19"/>
  <c r="H1224" i="19" a="1"/>
  <c r="F1224" i="19"/>
  <c r="H1096" i="19" a="1"/>
  <c r="H1096" i="19" l="1"/>
  <c r="H1160" i="19"/>
  <c r="H1224" i="19"/>
  <c r="B1162" i="19"/>
  <c r="B1098" i="19"/>
  <c r="B1226" i="19"/>
  <c r="H1161" i="19" a="1"/>
  <c r="F1225" i="19"/>
  <c r="H1225" i="19" a="1"/>
  <c r="F1097" i="19"/>
  <c r="H1097" i="19" a="1"/>
  <c r="F1161" i="19"/>
  <c r="H1097" i="19" l="1"/>
  <c r="H1161" i="19"/>
  <c r="H1225" i="19"/>
  <c r="B1163" i="19"/>
  <c r="B1099" i="19"/>
  <c r="B1227" i="19"/>
  <c r="B1291" i="19"/>
  <c r="F1162" i="19"/>
  <c r="H1098" i="19" a="1"/>
  <c r="F1226" i="19"/>
  <c r="H1162" i="19" a="1"/>
  <c r="H1226" i="19" a="1"/>
  <c r="F1098" i="19"/>
  <c r="H1226" i="19" l="1"/>
  <c r="H1098" i="19"/>
  <c r="H1162" i="19"/>
  <c r="B1228" i="19"/>
  <c r="B1164" i="19"/>
  <c r="B1100" i="19"/>
  <c r="B1292" i="19"/>
  <c r="F1163" i="19"/>
  <c r="H1099" i="19" a="1"/>
  <c r="F1227" i="19"/>
  <c r="H1291" i="19" a="1"/>
  <c r="F1099" i="19"/>
  <c r="F1291" i="19"/>
  <c r="H1163" i="19" a="1"/>
  <c r="H1227" i="19" a="1"/>
  <c r="H1163" i="19" l="1"/>
  <c r="H1227" i="19"/>
  <c r="H1099" i="19"/>
  <c r="H1291" i="19"/>
  <c r="B1293" i="19"/>
  <c r="B1165" i="19"/>
  <c r="B1101" i="19"/>
  <c r="B1229" i="19"/>
  <c r="H1292" i="19" a="1"/>
  <c r="F1164" i="19"/>
  <c r="H1228" i="19" a="1"/>
  <c r="F1228" i="19"/>
  <c r="F1100" i="19"/>
  <c r="H1164" i="19" a="1"/>
  <c r="H1100" i="19" a="1"/>
  <c r="F1292" i="19"/>
  <c r="H1164" i="19" l="1"/>
  <c r="H1100" i="19"/>
  <c r="H1228" i="19"/>
  <c r="H1292" i="19"/>
  <c r="B1294" i="19"/>
  <c r="B1166" i="19"/>
  <c r="B1102" i="19"/>
  <c r="B1230" i="19"/>
  <c r="F1165" i="19"/>
  <c r="F1101" i="19"/>
  <c r="H1165" i="19" a="1"/>
  <c r="H1229" i="19" a="1"/>
  <c r="F1293" i="19"/>
  <c r="F1229" i="19"/>
  <c r="H1293" i="19" a="1"/>
  <c r="H1101" i="19" a="1"/>
  <c r="H1293" i="19" l="1"/>
  <c r="H1165" i="19"/>
  <c r="H1101" i="19"/>
  <c r="H1229" i="19"/>
  <c r="B1295" i="19"/>
  <c r="B1167" i="19"/>
  <c r="B1103" i="19"/>
  <c r="B1231" i="19"/>
  <c r="H1230" i="19" a="1"/>
  <c r="F1294" i="19"/>
  <c r="H1294" i="19" a="1"/>
  <c r="F1166" i="19"/>
  <c r="F1102" i="19"/>
  <c r="H1102" i="19" a="1"/>
  <c r="H1166" i="19" a="1"/>
  <c r="F1230" i="19"/>
  <c r="H1102" i="19" l="1"/>
  <c r="H1166" i="19"/>
  <c r="H1294" i="19"/>
  <c r="H1230" i="19"/>
  <c r="B1296" i="19"/>
  <c r="B1168" i="19"/>
  <c r="B1104" i="19"/>
  <c r="B1232" i="19"/>
  <c r="H1103" i="19" a="1"/>
  <c r="H1295" i="19" a="1"/>
  <c r="H1167" i="19" a="1"/>
  <c r="H1231" i="19" a="1"/>
  <c r="F1103" i="19"/>
  <c r="F1167" i="19"/>
  <c r="F1231" i="19"/>
  <c r="F1295" i="19"/>
  <c r="H1167" i="19" l="1"/>
  <c r="H1295" i="19"/>
  <c r="H1231" i="19"/>
  <c r="H1103" i="19"/>
  <c r="B1233" i="19"/>
  <c r="B1297" i="19"/>
  <c r="B1169" i="19"/>
  <c r="B1105" i="19"/>
  <c r="H1296" i="19" a="1"/>
  <c r="F1296" i="19"/>
  <c r="H1232" i="19" a="1"/>
  <c r="H1168" i="19" a="1"/>
  <c r="H1104" i="19" a="1"/>
  <c r="F1232" i="19"/>
  <c r="F1104" i="19"/>
  <c r="F1168" i="19"/>
  <c r="H1104" i="19" l="1"/>
  <c r="H1232" i="19"/>
  <c r="H1168" i="19"/>
  <c r="H1296" i="19"/>
  <c r="B1298" i="19"/>
  <c r="B1170" i="19"/>
  <c r="B1106" i="19"/>
  <c r="B1234" i="19"/>
  <c r="F1297" i="19"/>
  <c r="H1105" i="19" a="1"/>
  <c r="F1169" i="19"/>
  <c r="H1169" i="19" a="1"/>
  <c r="F1105" i="19"/>
  <c r="F1233" i="19"/>
  <c r="H1297" i="19" a="1"/>
  <c r="H1233" i="19" a="1"/>
  <c r="H1233" i="19" l="1"/>
  <c r="H1169" i="19"/>
  <c r="H1105" i="19"/>
  <c r="H1297" i="19"/>
  <c r="B1235" i="19"/>
  <c r="B1299" i="19"/>
  <c r="B1171" i="19"/>
  <c r="B1107" i="19"/>
  <c r="H1170" i="19" a="1"/>
  <c r="F1298" i="19"/>
  <c r="F1106" i="19"/>
  <c r="H1106" i="19" a="1"/>
  <c r="F1234" i="19"/>
  <c r="F1170" i="19"/>
  <c r="H1298" i="19" a="1"/>
  <c r="H1234" i="19" a="1"/>
  <c r="H1234" i="19" l="1"/>
  <c r="H1106" i="19"/>
  <c r="H1298" i="19"/>
  <c r="H1170" i="19"/>
  <c r="B1300" i="19"/>
  <c r="B1236" i="19"/>
  <c r="B1172" i="19"/>
  <c r="B1108" i="19"/>
  <c r="F1299" i="19"/>
  <c r="H1107" i="19" a="1"/>
  <c r="H1299" i="19" a="1"/>
  <c r="H1171" i="19" a="1"/>
  <c r="F1107" i="19"/>
  <c r="H1235" i="19" a="1"/>
  <c r="F1235" i="19"/>
  <c r="F1171" i="19"/>
  <c r="H1235" i="19" l="1"/>
  <c r="H1299" i="19"/>
  <c r="H1107" i="19"/>
  <c r="H1171" i="19"/>
  <c r="B1173" i="19"/>
  <c r="B1237" i="19"/>
  <c r="B1301" i="19"/>
  <c r="H1236" i="19" a="1"/>
  <c r="H1108" i="19" a="1"/>
  <c r="F1108" i="19"/>
  <c r="H1172" i="19" a="1"/>
  <c r="F1236" i="19"/>
  <c r="F1172" i="19"/>
  <c r="F1300" i="19"/>
  <c r="H1300" i="19" a="1"/>
  <c r="H1108" i="19" l="1"/>
  <c r="H1172" i="19"/>
  <c r="H1236" i="19"/>
  <c r="H1300" i="19"/>
  <c r="B1238" i="19"/>
  <c r="B1174" i="19"/>
  <c r="B1302" i="19"/>
  <c r="H1173" i="19" a="1"/>
  <c r="F1173" i="19"/>
  <c r="H1301" i="19" a="1"/>
  <c r="F1301" i="19"/>
  <c r="F1237" i="19"/>
  <c r="H1237" i="19" a="1"/>
  <c r="H1237" i="19" l="1"/>
  <c r="H1301" i="19"/>
  <c r="H1173" i="19"/>
  <c r="B1303" i="19"/>
  <c r="B1239" i="19"/>
  <c r="B1175" i="19"/>
  <c r="H1238" i="19" a="1"/>
  <c r="F1174" i="19"/>
  <c r="H1174" i="19" a="1"/>
  <c r="H1302" i="19" a="1"/>
  <c r="F1302" i="19"/>
  <c r="F1238" i="19"/>
  <c r="H1302" i="19" l="1"/>
  <c r="H1238" i="19"/>
  <c r="H1174" i="19"/>
  <c r="B1240" i="19"/>
  <c r="B1176" i="19"/>
  <c r="B1304" i="19"/>
  <c r="F1239" i="19"/>
  <c r="F1175" i="19"/>
  <c r="H1175" i="19" a="1"/>
  <c r="H1239" i="19" a="1"/>
  <c r="F1303" i="19"/>
  <c r="H1303" i="19" a="1"/>
  <c r="H1239" i="19" l="1"/>
  <c r="H1175" i="19"/>
  <c r="H1303" i="19"/>
  <c r="B1241" i="19"/>
  <c r="B1177" i="19"/>
  <c r="B1305" i="19"/>
  <c r="H1240" i="19" a="1"/>
  <c r="H1304" i="19" a="1"/>
  <c r="F1176" i="19"/>
  <c r="F1240" i="19"/>
  <c r="F1304" i="19"/>
  <c r="H1176" i="19" a="1"/>
  <c r="H1176" i="19" l="1"/>
  <c r="H1240" i="19"/>
  <c r="H1304" i="19"/>
  <c r="B1242" i="19"/>
  <c r="B1178" i="19"/>
  <c r="B1306" i="19"/>
  <c r="H1241" i="19" a="1"/>
  <c r="F1241" i="19"/>
  <c r="H1177" i="19" a="1"/>
  <c r="F1305" i="19"/>
  <c r="F1177" i="19"/>
  <c r="H1305" i="19" a="1"/>
  <c r="H1305" i="19" l="1"/>
  <c r="H1177" i="19"/>
  <c r="H1241" i="19"/>
  <c r="B1307" i="19"/>
  <c r="B1243" i="19"/>
  <c r="B1179" i="19"/>
  <c r="H1178" i="19" a="1"/>
  <c r="H1306" i="19" a="1"/>
  <c r="F1242" i="19"/>
  <c r="H1242" i="19" a="1"/>
  <c r="F1306" i="19"/>
  <c r="F1178" i="19"/>
  <c r="H1306" i="19" l="1"/>
  <c r="H1242" i="19"/>
  <c r="H1178" i="19"/>
  <c r="B1244" i="19"/>
  <c r="B1180" i="19"/>
  <c r="B1308" i="19"/>
  <c r="F1243" i="19"/>
  <c r="F1179" i="19"/>
  <c r="H1179" i="19" a="1"/>
  <c r="H1243" i="19" a="1"/>
  <c r="F1307" i="19"/>
  <c r="H1307" i="19" a="1"/>
  <c r="H1243" i="19" l="1"/>
  <c r="H1307" i="19"/>
  <c r="H1179" i="19"/>
  <c r="B1245" i="19"/>
  <c r="B1181" i="19"/>
  <c r="B1309" i="19"/>
  <c r="H1244" i="19" a="1"/>
  <c r="F1244" i="19"/>
  <c r="H1180" i="19" a="1"/>
  <c r="F1308" i="19"/>
  <c r="F1180" i="19"/>
  <c r="H1308" i="19" a="1"/>
  <c r="H1308" i="19" l="1"/>
  <c r="H1180" i="19"/>
  <c r="H1244" i="19"/>
  <c r="B1246" i="19"/>
  <c r="B1182" i="19"/>
  <c r="B1310" i="19"/>
  <c r="H1181" i="19" a="1"/>
  <c r="F1309" i="19"/>
  <c r="H1309" i="19" a="1"/>
  <c r="F1181" i="19"/>
  <c r="H1245" i="19" a="1"/>
  <c r="F1245" i="19"/>
  <c r="H1309" i="19" l="1"/>
  <c r="H1181" i="19"/>
  <c r="H1245" i="19"/>
  <c r="B1247" i="19"/>
  <c r="B1183" i="19"/>
  <c r="B1311" i="19"/>
  <c r="F1182" i="19"/>
  <c r="H1182" i="19" a="1"/>
  <c r="H1246" i="19" a="1"/>
  <c r="F1310" i="19"/>
  <c r="H1310" i="19" a="1"/>
  <c r="F1246" i="19"/>
  <c r="H1310" i="19" l="1"/>
  <c r="H1182" i="19"/>
  <c r="H1246" i="19"/>
  <c r="B1312" i="19"/>
  <c r="B1248" i="19"/>
  <c r="B1184" i="19"/>
  <c r="H1183" i="19" a="1"/>
  <c r="F1311" i="19"/>
  <c r="H1247" i="19" a="1"/>
  <c r="H1311" i="19" a="1"/>
  <c r="F1247" i="19"/>
  <c r="F1183" i="19"/>
  <c r="H1311" i="19" l="1"/>
  <c r="H1183" i="19"/>
  <c r="H1247" i="19"/>
  <c r="B1249" i="19"/>
  <c r="B1185" i="19"/>
  <c r="B1313" i="19"/>
  <c r="F1184" i="19"/>
  <c r="F1248" i="19"/>
  <c r="H1312" i="19" a="1"/>
  <c r="F1312" i="19"/>
  <c r="H1248" i="19" a="1"/>
  <c r="H1184" i="19" a="1"/>
  <c r="H1248" i="19" l="1"/>
  <c r="H1312" i="19"/>
  <c r="H1184" i="19"/>
  <c r="B1250" i="19"/>
  <c r="B1186" i="19"/>
  <c r="B1314" i="19"/>
  <c r="H1249" i="19" a="1"/>
  <c r="F1313" i="19"/>
  <c r="H1313" i="19" a="1"/>
  <c r="F1185" i="19"/>
  <c r="H1185" i="19" a="1"/>
  <c r="F1249" i="19"/>
  <c r="H1185" i="19" l="1"/>
  <c r="H1249" i="19"/>
  <c r="H1313" i="19"/>
  <c r="B1251" i="19"/>
  <c r="B1187" i="19"/>
  <c r="B1315" i="19"/>
  <c r="F1250" i="19"/>
  <c r="F1186" i="19"/>
  <c r="H1250" i="19" a="1"/>
  <c r="F1314" i="19"/>
  <c r="H1186" i="19" a="1"/>
  <c r="H1314" i="19" a="1"/>
  <c r="H1250" i="19" l="1"/>
  <c r="H1314" i="19"/>
  <c r="H1186" i="19"/>
  <c r="B1252" i="19"/>
  <c r="B1188" i="19"/>
  <c r="B1316" i="19"/>
  <c r="H1251" i="19" a="1"/>
  <c r="F1315" i="19"/>
  <c r="H1187" i="19" a="1"/>
  <c r="F1251" i="19"/>
  <c r="H1315" i="19" a="1"/>
  <c r="F1187" i="19"/>
  <c r="H1315" i="19" l="1"/>
  <c r="H1251" i="19"/>
  <c r="H1187" i="19"/>
  <c r="B1253" i="19"/>
  <c r="B1189" i="19"/>
  <c r="B1317" i="19"/>
  <c r="F1188" i="19"/>
  <c r="H1252" i="19" a="1"/>
  <c r="F1252" i="19"/>
  <c r="H1188" i="19" a="1"/>
  <c r="F1316" i="19"/>
  <c r="H1316" i="19" a="1"/>
  <c r="H1316" i="19" l="1"/>
  <c r="H1188" i="19"/>
  <c r="H1252" i="19"/>
  <c r="B1254" i="19"/>
  <c r="B1190" i="19"/>
  <c r="B1318" i="19"/>
  <c r="B1382" i="19"/>
  <c r="F1253" i="19"/>
  <c r="H1317" i="19" a="1"/>
  <c r="H1253" i="19" a="1"/>
  <c r="H1189" i="19" a="1"/>
  <c r="F1189" i="19"/>
  <c r="F1317" i="19"/>
  <c r="H1317" i="19" l="1"/>
  <c r="H1189" i="19"/>
  <c r="H1253" i="19"/>
  <c r="B1255" i="19"/>
  <c r="B1191" i="19"/>
  <c r="B1319" i="19"/>
  <c r="B1383" i="19"/>
  <c r="H1382" i="19" a="1"/>
  <c r="H1254" i="19" a="1"/>
  <c r="F1382" i="19"/>
  <c r="H1318" i="19" a="1"/>
  <c r="F1254" i="19"/>
  <c r="F1190" i="19"/>
  <c r="F1318" i="19"/>
  <c r="H1190" i="19" a="1"/>
  <c r="H1318" i="19" l="1"/>
  <c r="H1254" i="19"/>
  <c r="H1382" i="19"/>
  <c r="H1190" i="19"/>
  <c r="B1320" i="19"/>
  <c r="B1256" i="19"/>
  <c r="B1192" i="19"/>
  <c r="B1384" i="19"/>
  <c r="H1255" i="19" a="1"/>
  <c r="F1383" i="19"/>
  <c r="H1383" i="19" a="1"/>
  <c r="H1191" i="19" a="1"/>
  <c r="F1191" i="19"/>
  <c r="F1255" i="19"/>
  <c r="H1319" i="19" a="1"/>
  <c r="F1319" i="19"/>
  <c r="H1191" i="19" l="1"/>
  <c r="H1319" i="19"/>
  <c r="H1383" i="19"/>
  <c r="H1255" i="19"/>
  <c r="B1385" i="19"/>
  <c r="B1257" i="19"/>
  <c r="B1193" i="19"/>
  <c r="B1321" i="19"/>
  <c r="H1192" i="19" a="1"/>
  <c r="F1320" i="19"/>
  <c r="F1256" i="19"/>
  <c r="F1384" i="19"/>
  <c r="F1192" i="19"/>
  <c r="H1256" i="19" a="1"/>
  <c r="H1384" i="19" a="1"/>
  <c r="H1320" i="19" a="1"/>
  <c r="H1256" i="19" l="1"/>
  <c r="H1320" i="19"/>
  <c r="H1384" i="19"/>
  <c r="H1192" i="19"/>
  <c r="B1322" i="19"/>
  <c r="B1386" i="19"/>
  <c r="B1258" i="19"/>
  <c r="B1194" i="19"/>
  <c r="H1385" i="19" a="1"/>
  <c r="H1321" i="19" a="1"/>
  <c r="F1257" i="19"/>
  <c r="F1385" i="19"/>
  <c r="H1193" i="19" a="1"/>
  <c r="H1257" i="19" a="1"/>
  <c r="F1321" i="19"/>
  <c r="F1193" i="19"/>
  <c r="H1193" i="19" l="1"/>
  <c r="H1321" i="19"/>
  <c r="H1257" i="19"/>
  <c r="H1385" i="19"/>
  <c r="B1259" i="19"/>
  <c r="B1195" i="19"/>
  <c r="B1323" i="19"/>
  <c r="B1387" i="19"/>
  <c r="F1258" i="19"/>
  <c r="F1386" i="19"/>
  <c r="H1322" i="19" a="1"/>
  <c r="H1194" i="19" a="1"/>
  <c r="F1194" i="19"/>
  <c r="H1386" i="19" a="1"/>
  <c r="H1258" i="19" a="1"/>
  <c r="F1322" i="19"/>
  <c r="H1386" i="19" l="1"/>
  <c r="H1322" i="19"/>
  <c r="H1258" i="19"/>
  <c r="H1194" i="19"/>
  <c r="B1388" i="19"/>
  <c r="B1260" i="19"/>
  <c r="B1196" i="19"/>
  <c r="B1324" i="19"/>
  <c r="H1195" i="19" a="1"/>
  <c r="F1195" i="19"/>
  <c r="H1259" i="19" a="1"/>
  <c r="F1259" i="19"/>
  <c r="F1323" i="19"/>
  <c r="H1323" i="19" a="1"/>
  <c r="F1387" i="19"/>
  <c r="H1387" i="19" a="1"/>
  <c r="H1323" i="19" l="1"/>
  <c r="H1387" i="19"/>
  <c r="H1259" i="19"/>
  <c r="H1195" i="19"/>
  <c r="B1389" i="19"/>
  <c r="B1261" i="19"/>
  <c r="B1197" i="19"/>
  <c r="B1325" i="19"/>
  <c r="H1324" i="19" a="1"/>
  <c r="H1260" i="19" a="1"/>
  <c r="F1260" i="19"/>
  <c r="F1388" i="19"/>
  <c r="F1196" i="19"/>
  <c r="H1196" i="19" a="1"/>
  <c r="H1388" i="19" a="1"/>
  <c r="F1324" i="19"/>
  <c r="H1196" i="19" l="1"/>
  <c r="H1260" i="19"/>
  <c r="H1388" i="19"/>
  <c r="H1324" i="19"/>
  <c r="B1390" i="19"/>
  <c r="B1262" i="19"/>
  <c r="B1198" i="19"/>
  <c r="B1326" i="19"/>
  <c r="H1325" i="19" a="1"/>
  <c r="F1389" i="19"/>
  <c r="H1389" i="19" a="1"/>
  <c r="H1197" i="19" a="1"/>
  <c r="F1197" i="19"/>
  <c r="H1261" i="19" a="1"/>
  <c r="F1325" i="19"/>
  <c r="F1261" i="19"/>
  <c r="H1261" i="19" l="1"/>
  <c r="H1197" i="19"/>
  <c r="H1389" i="19"/>
  <c r="H1325" i="19"/>
  <c r="B1391" i="19"/>
  <c r="B1263" i="19"/>
  <c r="B1199" i="19"/>
  <c r="B1327" i="19"/>
  <c r="H1326" i="19" a="1"/>
  <c r="F1326" i="19"/>
  <c r="H1390" i="19" a="1"/>
  <c r="F1198" i="19"/>
  <c r="F1390" i="19"/>
  <c r="H1262" i="19" a="1"/>
  <c r="H1198" i="19" a="1"/>
  <c r="F1262" i="19"/>
  <c r="H1262" i="19" l="1"/>
  <c r="H1198" i="19"/>
  <c r="H1390" i="19"/>
  <c r="H1326" i="19"/>
  <c r="B1392" i="19"/>
  <c r="B1264" i="19"/>
  <c r="B1328" i="19"/>
  <c r="H1327" i="19" a="1"/>
  <c r="F1327" i="19"/>
  <c r="H1199" i="19" a="1"/>
  <c r="H1391" i="19" a="1"/>
  <c r="F1263" i="19"/>
  <c r="H1263" i="19" a="1"/>
  <c r="F1391" i="19"/>
  <c r="F1199" i="19"/>
  <c r="H1263" i="19" l="1"/>
  <c r="H1391" i="19"/>
  <c r="H1199" i="19"/>
  <c r="H1327" i="19"/>
  <c r="B1329" i="19"/>
  <c r="B1265" i="19"/>
  <c r="B1393" i="19"/>
  <c r="F1264" i="19"/>
  <c r="H1328" i="19" a="1"/>
  <c r="F1328" i="19"/>
  <c r="F1392" i="19"/>
  <c r="H1392" i="19" a="1"/>
  <c r="H1264" i="19" a="1"/>
  <c r="H1264" i="19" l="1"/>
  <c r="H1328" i="19"/>
  <c r="H1392" i="19"/>
  <c r="B1330" i="19"/>
  <c r="B1266" i="19"/>
  <c r="B1394" i="19"/>
  <c r="H1329" i="19" a="1"/>
  <c r="F1329" i="19"/>
  <c r="F1393" i="19"/>
  <c r="H1393" i="19" a="1"/>
  <c r="F1265" i="19"/>
  <c r="H1265" i="19" a="1"/>
  <c r="H1265" i="19" l="1"/>
  <c r="H1329" i="19"/>
  <c r="H1393" i="19"/>
  <c r="B1331" i="19"/>
  <c r="B1267" i="19"/>
  <c r="B1395" i="19"/>
  <c r="H1330" i="19" a="1"/>
  <c r="F1394" i="19"/>
  <c r="H1266" i="19" a="1"/>
  <c r="F1266" i="19"/>
  <c r="F1330" i="19"/>
  <c r="H1394" i="19" a="1"/>
  <c r="H1394" i="19" l="1"/>
  <c r="H1266" i="19"/>
  <c r="H1330" i="19"/>
  <c r="B1332" i="19"/>
  <c r="B1268" i="19"/>
  <c r="B1396" i="19"/>
  <c r="H1331" i="19" a="1"/>
  <c r="F1331" i="19"/>
  <c r="H1395" i="19" a="1"/>
  <c r="F1267" i="19"/>
  <c r="H1267" i="19" a="1"/>
  <c r="F1395" i="19"/>
  <c r="H1267" i="19" l="1"/>
  <c r="H1395" i="19"/>
  <c r="H1331" i="19"/>
  <c r="B1333" i="19"/>
  <c r="B1269" i="19"/>
  <c r="B1397" i="19"/>
  <c r="F1268" i="19"/>
  <c r="F1396" i="19"/>
  <c r="H1396" i="19" a="1"/>
  <c r="H1332" i="19" a="1"/>
  <c r="H1268" i="19" a="1"/>
  <c r="F1332" i="19"/>
  <c r="H1268" i="19" l="1"/>
  <c r="H1396" i="19"/>
  <c r="H1332" i="19"/>
  <c r="B1334" i="19"/>
  <c r="B1270" i="19"/>
  <c r="B1398" i="19"/>
  <c r="H1333" i="19" a="1"/>
  <c r="H1269" i="19" a="1"/>
  <c r="H1397" i="19" a="1"/>
  <c r="F1397" i="19"/>
  <c r="F1269" i="19"/>
  <c r="F1333" i="19"/>
  <c r="H1269" i="19" l="1"/>
  <c r="H1397" i="19"/>
  <c r="H1333" i="19"/>
  <c r="B1399" i="19"/>
  <c r="B1335" i="19"/>
  <c r="B1271" i="19"/>
  <c r="H1270" i="19" a="1"/>
  <c r="F1334" i="19"/>
  <c r="H1334" i="19" a="1"/>
  <c r="F1398" i="19"/>
  <c r="F1270" i="19"/>
  <c r="H1398" i="19" a="1"/>
  <c r="H1334" i="19" l="1"/>
  <c r="H1270" i="19"/>
  <c r="H1398" i="19"/>
  <c r="B1336" i="19"/>
  <c r="B1272" i="19"/>
  <c r="B1400" i="19"/>
  <c r="F1271" i="19"/>
  <c r="H1335" i="19" a="1"/>
  <c r="F1335" i="19"/>
  <c r="H1271" i="19" a="1"/>
  <c r="F1399" i="19"/>
  <c r="H1399" i="19" a="1"/>
  <c r="H1335" i="19" l="1"/>
  <c r="H1271" i="19"/>
  <c r="H1399" i="19"/>
  <c r="B1337" i="19"/>
  <c r="B1273" i="19"/>
  <c r="B1401" i="19"/>
  <c r="H1336" i="19" a="1"/>
  <c r="H1272" i="19" a="1"/>
  <c r="F1272" i="19"/>
  <c r="F1336" i="19"/>
  <c r="F1400" i="19"/>
  <c r="H1400" i="19" a="1"/>
  <c r="H1272" i="19" l="1"/>
  <c r="H1336" i="19"/>
  <c r="H1400" i="19"/>
  <c r="B1338" i="19"/>
  <c r="B1274" i="19"/>
  <c r="B1402" i="19"/>
  <c r="H1337" i="19" a="1"/>
  <c r="H1273" i="19" a="1"/>
  <c r="F1401" i="19"/>
  <c r="F1273" i="19"/>
  <c r="H1401" i="19" a="1"/>
  <c r="F1337" i="19"/>
  <c r="H1401" i="19" l="1"/>
  <c r="H1273" i="19"/>
  <c r="H1337" i="19"/>
  <c r="B1403" i="19"/>
  <c r="B1339" i="19"/>
  <c r="B1275" i="19"/>
  <c r="H1274" i="19" a="1"/>
  <c r="F1402" i="19"/>
  <c r="H1402" i="19" a="1"/>
  <c r="F1338" i="19"/>
  <c r="H1338" i="19" a="1"/>
  <c r="F1274" i="19"/>
  <c r="H1338" i="19" l="1"/>
  <c r="H1402" i="19"/>
  <c r="H1274" i="19"/>
  <c r="B1340" i="19"/>
  <c r="B1276" i="19"/>
  <c r="B1404" i="19"/>
  <c r="F1339" i="19"/>
  <c r="F1403" i="19"/>
  <c r="F1275" i="19"/>
  <c r="H1275" i="19" a="1"/>
  <c r="H1339" i="19" a="1"/>
  <c r="H1403" i="19" a="1"/>
  <c r="H1339" i="19" l="1"/>
  <c r="H1403" i="19"/>
  <c r="H1275" i="19"/>
  <c r="B1341" i="19"/>
  <c r="B1277" i="19"/>
  <c r="B1405" i="19"/>
  <c r="H1340" i="19" a="1"/>
  <c r="H1404" i="19" a="1"/>
  <c r="F1340" i="19"/>
  <c r="H1276" i="19" a="1"/>
  <c r="F1276" i="19"/>
  <c r="F1404" i="19"/>
  <c r="H1404" i="19" l="1"/>
  <c r="H1340" i="19"/>
  <c r="H1276" i="19"/>
  <c r="B1342" i="19"/>
  <c r="B1278" i="19"/>
  <c r="B1406" i="19"/>
  <c r="H1341" i="19" a="1"/>
  <c r="F1277" i="19"/>
  <c r="F1405" i="19"/>
  <c r="F1341" i="19"/>
  <c r="H1405" i="19" a="1"/>
  <c r="H1277" i="19" a="1"/>
  <c r="H1405" i="19" l="1"/>
  <c r="H1341" i="19"/>
  <c r="H1277" i="19"/>
  <c r="B1343" i="19"/>
  <c r="B1279" i="19"/>
  <c r="B1407" i="19"/>
  <c r="H1342" i="19" a="1"/>
  <c r="H1406" i="19" a="1"/>
  <c r="H1278" i="19" a="1"/>
  <c r="F1342" i="19"/>
  <c r="F1406" i="19"/>
  <c r="F1278" i="19"/>
  <c r="H1406" i="19" l="1"/>
  <c r="H1278" i="19"/>
  <c r="H1342" i="19"/>
  <c r="B1344" i="19"/>
  <c r="B1280" i="19"/>
  <c r="B1408" i="19"/>
  <c r="H1343" i="19" a="1"/>
  <c r="F1407" i="19"/>
  <c r="F1279" i="19"/>
  <c r="H1279" i="19" a="1"/>
  <c r="F1343" i="19"/>
  <c r="H1407" i="19" a="1"/>
  <c r="H1343" i="19" l="1"/>
  <c r="H1407" i="19"/>
  <c r="H1279" i="19"/>
  <c r="B1345" i="19"/>
  <c r="B1281" i="19"/>
  <c r="B1409" i="19"/>
  <c r="B1473" i="19"/>
  <c r="F1408" i="19"/>
  <c r="F1280" i="19"/>
  <c r="F1344" i="19"/>
  <c r="H1280" i="19" a="1"/>
  <c r="H1344" i="19" a="1"/>
  <c r="H1408" i="19" a="1"/>
  <c r="H1408" i="19" l="1"/>
  <c r="H1344" i="19"/>
  <c r="H1280" i="19"/>
  <c r="B1474" i="19"/>
  <c r="B1410" i="19"/>
  <c r="B1346" i="19"/>
  <c r="B1282" i="19"/>
  <c r="H1281" i="19" a="1"/>
  <c r="F1345" i="19"/>
  <c r="F1281" i="19"/>
  <c r="F1473" i="19"/>
  <c r="H1473" i="19" a="1"/>
  <c r="F1409" i="19"/>
  <c r="H1409" i="19" a="1"/>
  <c r="H1345" i="19" a="1"/>
  <c r="H1409" i="19" l="1"/>
  <c r="H1473" i="19"/>
  <c r="H1281" i="19"/>
  <c r="H1345" i="19"/>
  <c r="B1347" i="19"/>
  <c r="B1283" i="19"/>
  <c r="B1475" i="19"/>
  <c r="B1411" i="19"/>
  <c r="F1410" i="19"/>
  <c r="H1474" i="19" a="1"/>
  <c r="F1346" i="19"/>
  <c r="H1410" i="19" a="1"/>
  <c r="H1282" i="19" a="1"/>
  <c r="H1346" i="19" a="1"/>
  <c r="F1474" i="19"/>
  <c r="F1282" i="19"/>
  <c r="H1346" i="19" l="1"/>
  <c r="H1410" i="19"/>
  <c r="H1474" i="19"/>
  <c r="H1282" i="19"/>
  <c r="B1412" i="19"/>
  <c r="B1476" i="19"/>
  <c r="B1348" i="19"/>
  <c r="B1284" i="19"/>
  <c r="F1411" i="19"/>
  <c r="F1283" i="19"/>
  <c r="F1347" i="19"/>
  <c r="H1347" i="19" a="1"/>
  <c r="H1411" i="19" a="1"/>
  <c r="H1283" i="19" a="1"/>
  <c r="F1475" i="19"/>
  <c r="H1475" i="19" a="1"/>
  <c r="H1283" i="19" l="1"/>
  <c r="H1475" i="19"/>
  <c r="H1347" i="19"/>
  <c r="H1411" i="19"/>
  <c r="B1477" i="19"/>
  <c r="B1349" i="19"/>
  <c r="B1285" i="19"/>
  <c r="B1413" i="19"/>
  <c r="H1412" i="19" a="1"/>
  <c r="H1476" i="19" a="1"/>
  <c r="F1348" i="19"/>
  <c r="F1476" i="19"/>
  <c r="F1284" i="19"/>
  <c r="F1412" i="19"/>
  <c r="H1284" i="19" a="1"/>
  <c r="H1348" i="19" a="1"/>
  <c r="H1348" i="19" l="1"/>
  <c r="H1284" i="19"/>
  <c r="H1476" i="19"/>
  <c r="H1412" i="19"/>
  <c r="B1478" i="19"/>
  <c r="B1350" i="19"/>
  <c r="B1286" i="19"/>
  <c r="B1414" i="19"/>
  <c r="H1477" i="19" a="1"/>
  <c r="F1285" i="19"/>
  <c r="F1349" i="19"/>
  <c r="H1285" i="19" a="1"/>
  <c r="H1413" i="19" a="1"/>
  <c r="H1349" i="19" a="1"/>
  <c r="F1413" i="19"/>
  <c r="F1477" i="19"/>
  <c r="H1413" i="19" l="1"/>
  <c r="H1349" i="19"/>
  <c r="H1285" i="19"/>
  <c r="H1477" i="19"/>
  <c r="B1479" i="19"/>
  <c r="B1351" i="19"/>
  <c r="B1287" i="19"/>
  <c r="B1415" i="19"/>
  <c r="H1286" i="19" a="1"/>
  <c r="H1414" i="19" a="1"/>
  <c r="F1350" i="19"/>
  <c r="H1350" i="19" a="1"/>
  <c r="F1286" i="19"/>
  <c r="F1414" i="19"/>
  <c r="H1478" i="19" a="1"/>
  <c r="F1478" i="19"/>
  <c r="H1350" i="19" l="1"/>
  <c r="H1414" i="19"/>
  <c r="H1478" i="19"/>
  <c r="H1286" i="19"/>
  <c r="B1416" i="19"/>
  <c r="B1480" i="19"/>
  <c r="B1352" i="19"/>
  <c r="B1288" i="19"/>
  <c r="H1479" i="19" a="1"/>
  <c r="H1287" i="19" a="1"/>
  <c r="F1351" i="19"/>
  <c r="H1415" i="19" a="1"/>
  <c r="F1287" i="19"/>
  <c r="F1479" i="19"/>
  <c r="F1415" i="19"/>
  <c r="H1351" i="19" a="1"/>
  <c r="H1351" i="19" l="1"/>
  <c r="H1415" i="19"/>
  <c r="H1287" i="19"/>
  <c r="H1479" i="19"/>
  <c r="B1353" i="19"/>
  <c r="B1289" i="19"/>
  <c r="B1481" i="19"/>
  <c r="B1417" i="19"/>
  <c r="H1416" i="19" a="1"/>
  <c r="F1288" i="19"/>
  <c r="F1352" i="19"/>
  <c r="F1480" i="19"/>
  <c r="F1416" i="19"/>
  <c r="H1352" i="19" a="1"/>
  <c r="H1480" i="19" a="1"/>
  <c r="H1288" i="19" a="1"/>
  <c r="H1288" i="19" l="1"/>
  <c r="H1352" i="19"/>
  <c r="H1480" i="19"/>
  <c r="H1416" i="19"/>
  <c r="B1482" i="19"/>
  <c r="B1354" i="19"/>
  <c r="B1290" i="19"/>
  <c r="B1418" i="19"/>
  <c r="F1353" i="19"/>
  <c r="H1289" i="19" a="1"/>
  <c r="F1289" i="19"/>
  <c r="H1481" i="19" a="1"/>
  <c r="F1417" i="19"/>
  <c r="F1481" i="19"/>
  <c r="H1353" i="19" a="1"/>
  <c r="H1417" i="19" a="1"/>
  <c r="H1417" i="19" l="1"/>
  <c r="H1353" i="19"/>
  <c r="H1481" i="19"/>
  <c r="H1289" i="19"/>
  <c r="B1419" i="19"/>
  <c r="B1483" i="19"/>
  <c r="B1355" i="19"/>
  <c r="F1354" i="19"/>
  <c r="F1482" i="19"/>
  <c r="H1354" i="19" a="1"/>
  <c r="H1418" i="19" a="1"/>
  <c r="F1290" i="19"/>
  <c r="H1290" i="19" a="1"/>
  <c r="H1482" i="19" a="1"/>
  <c r="F1418" i="19"/>
  <c r="H1482" i="19" l="1"/>
  <c r="H1354" i="19"/>
  <c r="H1290" i="19"/>
  <c r="H1418" i="19"/>
  <c r="B1420" i="19"/>
  <c r="B1356" i="19"/>
  <c r="B1484" i="19"/>
  <c r="H1355" i="19" a="1"/>
  <c r="F1419" i="19"/>
  <c r="H1483" i="19" a="1"/>
  <c r="F1483" i="19"/>
  <c r="H1419" i="19" a="1"/>
  <c r="F1355" i="19"/>
  <c r="H1419" i="19" l="1"/>
  <c r="H1483" i="19"/>
  <c r="H1355" i="19"/>
  <c r="B1485" i="19"/>
  <c r="B1421" i="19"/>
  <c r="B1357" i="19"/>
  <c r="H1356" i="19" a="1"/>
  <c r="H1484" i="19" a="1"/>
  <c r="H1420" i="19" a="1"/>
  <c r="F1420" i="19"/>
  <c r="F1484" i="19"/>
  <c r="F1356" i="19"/>
  <c r="H1484" i="19" l="1"/>
  <c r="H1420" i="19"/>
  <c r="H1356" i="19"/>
  <c r="B1422" i="19"/>
  <c r="B1358" i="19"/>
  <c r="B1486" i="19"/>
  <c r="F1357" i="19"/>
  <c r="H1485" i="19" a="1"/>
  <c r="F1421" i="19"/>
  <c r="F1485" i="19"/>
  <c r="H1357" i="19" a="1"/>
  <c r="H1421" i="19" a="1"/>
  <c r="H1421" i="19" l="1"/>
  <c r="H1357" i="19"/>
  <c r="H1485" i="19"/>
  <c r="B1423" i="19"/>
  <c r="B1359" i="19"/>
  <c r="B1487" i="19"/>
  <c r="F1422" i="19"/>
  <c r="F1358" i="19"/>
  <c r="H1486" i="19" a="1"/>
  <c r="H1422" i="19" a="1"/>
  <c r="F1486" i="19"/>
  <c r="H1358" i="19" a="1"/>
  <c r="H1422" i="19" l="1"/>
  <c r="H1486" i="19"/>
  <c r="H1358" i="19"/>
  <c r="B1424" i="19"/>
  <c r="B1360" i="19"/>
  <c r="B1488" i="19"/>
  <c r="H1423" i="19" a="1"/>
  <c r="F1359" i="19"/>
  <c r="F1423" i="19"/>
  <c r="F1487" i="19"/>
  <c r="H1359" i="19" a="1"/>
  <c r="H1487" i="19" a="1"/>
  <c r="H1359" i="19" l="1"/>
  <c r="H1423" i="19"/>
  <c r="H1487" i="19"/>
  <c r="B1425" i="19"/>
  <c r="B1361" i="19"/>
  <c r="B1489" i="19"/>
  <c r="H1424" i="19" a="1"/>
  <c r="F1360" i="19"/>
  <c r="F1424" i="19"/>
  <c r="H1360" i="19" a="1"/>
  <c r="F1488" i="19"/>
  <c r="H1488" i="19" a="1"/>
  <c r="H1424" i="19" l="1"/>
  <c r="H1488" i="19"/>
  <c r="H1360" i="19"/>
  <c r="B1426" i="19"/>
  <c r="B1362" i="19"/>
  <c r="B1490" i="19"/>
  <c r="H1425" i="19" a="1"/>
  <c r="H1361" i="19" a="1"/>
  <c r="F1361" i="19"/>
  <c r="H1489" i="19" a="1"/>
  <c r="F1489" i="19"/>
  <c r="F1425" i="19"/>
  <c r="H1361" i="19" l="1"/>
  <c r="H1425" i="19"/>
  <c r="H1489" i="19"/>
  <c r="B1427" i="19"/>
  <c r="B1363" i="19"/>
  <c r="B1491" i="19"/>
  <c r="H1426" i="19" a="1"/>
  <c r="H1362" i="19" a="1"/>
  <c r="F1490" i="19"/>
  <c r="F1426" i="19"/>
  <c r="F1362" i="19"/>
  <c r="H1490" i="19" a="1"/>
  <c r="H1362" i="19" l="1"/>
  <c r="H1426" i="19"/>
  <c r="H1490" i="19"/>
  <c r="B1428" i="19"/>
  <c r="B1364" i="19"/>
  <c r="B1492" i="19"/>
  <c r="H1427" i="19" a="1"/>
  <c r="H1491" i="19" a="1"/>
  <c r="F1427" i="19"/>
  <c r="H1363" i="19" a="1"/>
  <c r="F1491" i="19"/>
  <c r="F1363" i="19"/>
  <c r="H1491" i="19" l="1"/>
  <c r="H1427" i="19"/>
  <c r="H1363" i="19"/>
  <c r="B1429" i="19"/>
  <c r="B1365" i="19"/>
  <c r="B1493" i="19"/>
  <c r="H1428" i="19" a="1"/>
  <c r="H1364" i="19" a="1"/>
  <c r="F1492" i="19"/>
  <c r="H1492" i="19" a="1"/>
  <c r="F1364" i="19"/>
  <c r="F1428" i="19"/>
  <c r="H1364" i="19" l="1"/>
  <c r="H1428" i="19"/>
  <c r="H1492" i="19"/>
  <c r="B1430" i="19"/>
  <c r="B1366" i="19"/>
  <c r="B1494" i="19"/>
  <c r="F1429" i="19"/>
  <c r="F1365" i="19"/>
  <c r="H1429" i="19" a="1"/>
  <c r="H1493" i="19" a="1"/>
  <c r="F1493" i="19"/>
  <c r="H1365" i="19" a="1"/>
  <c r="H1429" i="19" l="1"/>
  <c r="H1493" i="19"/>
  <c r="H1365" i="19"/>
  <c r="B1367" i="19"/>
  <c r="B1431" i="19"/>
  <c r="B1495" i="19"/>
  <c r="H1430" i="19" a="1"/>
  <c r="H1494" i="19" a="1"/>
  <c r="F1366" i="19"/>
  <c r="H1366" i="19" a="1"/>
  <c r="F1494" i="19"/>
  <c r="F1430" i="19"/>
  <c r="H1494" i="19" l="1"/>
  <c r="H1430" i="19"/>
  <c r="H1366" i="19"/>
  <c r="B1368" i="19"/>
  <c r="B1432" i="19"/>
  <c r="B1496" i="19"/>
  <c r="F1431" i="19"/>
  <c r="H1367" i="19" a="1"/>
  <c r="H1431" i="19" a="1"/>
  <c r="F1495" i="19"/>
  <c r="F1367" i="19"/>
  <c r="H1495" i="19" a="1"/>
  <c r="H1431" i="19" l="1"/>
  <c r="H1495" i="19"/>
  <c r="H1367" i="19"/>
  <c r="B1497" i="19"/>
  <c r="B1433" i="19"/>
  <c r="B1369" i="19"/>
  <c r="F1368" i="19"/>
  <c r="H1496" i="19" a="1"/>
  <c r="H1432" i="19" a="1"/>
  <c r="F1496" i="19"/>
  <c r="H1368" i="19" a="1"/>
  <c r="F1432" i="19"/>
  <c r="H1496" i="19" l="1"/>
  <c r="H1368" i="19"/>
  <c r="H1432" i="19"/>
  <c r="B1434" i="19"/>
  <c r="B1370" i="19"/>
  <c r="B1498" i="19"/>
  <c r="F1497" i="19"/>
  <c r="F1369" i="19"/>
  <c r="H1369" i="19" a="1"/>
  <c r="F1433" i="19"/>
  <c r="H1433" i="19" a="1"/>
  <c r="H1497" i="19" a="1"/>
  <c r="H1433" i="19" l="1"/>
  <c r="H1497" i="19"/>
  <c r="H1369" i="19"/>
  <c r="B1435" i="19"/>
  <c r="B1371" i="19"/>
  <c r="B1499" i="19"/>
  <c r="H1434" i="19" a="1"/>
  <c r="F1434" i="19"/>
  <c r="F1498" i="19"/>
  <c r="H1370" i="19" a="1"/>
  <c r="F1370" i="19"/>
  <c r="H1498" i="19" a="1"/>
  <c r="H1370" i="19" l="1"/>
  <c r="H1434" i="19"/>
  <c r="H1498" i="19"/>
  <c r="B1500" i="19"/>
  <c r="B1436" i="19"/>
  <c r="B1372" i="19"/>
  <c r="B1564" i="19"/>
  <c r="F1371" i="19"/>
  <c r="F1435" i="19"/>
  <c r="H1371" i="19" a="1"/>
  <c r="F1499" i="19"/>
  <c r="H1435" i="19" a="1"/>
  <c r="H1499" i="19" a="1"/>
  <c r="H1499" i="19" l="1"/>
  <c r="H1435" i="19"/>
  <c r="H1371" i="19"/>
  <c r="B1501" i="19"/>
  <c r="B1565" i="19"/>
  <c r="B1437" i="19"/>
  <c r="B1373" i="19"/>
  <c r="F1372" i="19"/>
  <c r="H1436" i="19" a="1"/>
  <c r="F1500" i="19"/>
  <c r="H1372" i="19" a="1"/>
  <c r="F1436" i="19"/>
  <c r="F1564" i="19"/>
  <c r="H1564" i="19" a="1"/>
  <c r="H1500" i="19" a="1"/>
  <c r="H1564" i="19" l="1"/>
  <c r="H1436" i="19"/>
  <c r="H1372" i="19"/>
  <c r="H1500" i="19"/>
  <c r="B1438" i="19"/>
  <c r="B1374" i="19"/>
  <c r="B1566" i="19"/>
  <c r="B1502" i="19"/>
  <c r="F1501" i="19"/>
  <c r="H1501" i="19" a="1"/>
  <c r="H1565" i="19" a="1"/>
  <c r="F1437" i="19"/>
  <c r="H1373" i="19" a="1"/>
  <c r="H1437" i="19" a="1"/>
  <c r="F1565" i="19"/>
  <c r="F1373" i="19"/>
  <c r="H1437" i="19" l="1"/>
  <c r="H1501" i="19"/>
  <c r="H1373" i="19"/>
  <c r="H1565" i="19"/>
  <c r="B1567" i="19"/>
  <c r="B1503" i="19"/>
  <c r="B1439" i="19"/>
  <c r="B1375" i="19"/>
  <c r="H1566" i="19" a="1"/>
  <c r="F1438" i="19"/>
  <c r="F1502" i="19"/>
  <c r="F1374" i="19"/>
  <c r="H1374" i="19" a="1"/>
  <c r="H1502" i="19" a="1"/>
  <c r="F1566" i="19"/>
  <c r="H1438" i="19" a="1"/>
  <c r="H1502" i="19" l="1"/>
  <c r="H1438" i="19"/>
  <c r="H1374" i="19"/>
  <c r="H1566" i="19"/>
  <c r="B1376" i="19"/>
  <c r="B1440" i="19"/>
  <c r="B1504" i="19"/>
  <c r="B1568" i="19"/>
  <c r="F1439" i="19"/>
  <c r="H1439" i="19" a="1"/>
  <c r="H1503" i="19" a="1"/>
  <c r="F1567" i="19"/>
  <c r="F1375" i="19"/>
  <c r="H1567" i="19" a="1"/>
  <c r="F1503" i="19"/>
  <c r="H1375" i="19" a="1"/>
  <c r="H1375" i="19" l="1"/>
  <c r="H1567" i="19"/>
  <c r="H1439" i="19"/>
  <c r="H1503" i="19"/>
  <c r="B1505" i="19"/>
  <c r="B1441" i="19"/>
  <c r="B1377" i="19"/>
  <c r="B1569" i="19"/>
  <c r="H1376" i="19" a="1"/>
  <c r="F1440" i="19"/>
  <c r="H1568" i="19" a="1"/>
  <c r="F1568" i="19"/>
  <c r="F1376" i="19"/>
  <c r="H1440" i="19" a="1"/>
  <c r="F1504" i="19"/>
  <c r="H1504" i="19" a="1"/>
  <c r="H1440" i="19" l="1"/>
  <c r="H1504" i="19"/>
  <c r="H1568" i="19"/>
  <c r="H1376" i="19"/>
  <c r="B1570" i="19"/>
  <c r="B1506" i="19"/>
  <c r="B1442" i="19"/>
  <c r="B1378" i="19"/>
  <c r="H1505" i="19" a="1"/>
  <c r="F1377" i="19"/>
  <c r="H1569" i="19" a="1"/>
  <c r="H1377" i="19" a="1"/>
  <c r="F1569" i="19"/>
  <c r="F1505" i="19"/>
  <c r="F1441" i="19"/>
  <c r="H1441" i="19" a="1"/>
  <c r="H1377" i="19" l="1"/>
  <c r="H1441" i="19"/>
  <c r="H1569" i="19"/>
  <c r="H1505" i="19"/>
  <c r="B1443" i="19"/>
  <c r="B1379" i="19"/>
  <c r="B1571" i="19"/>
  <c r="B1507" i="19"/>
  <c r="F1506" i="19"/>
  <c r="H1570" i="19" a="1"/>
  <c r="H1442" i="19" a="1"/>
  <c r="H1378" i="19" a="1"/>
  <c r="F1442" i="19"/>
  <c r="F1570" i="19"/>
  <c r="H1506" i="19" a="1"/>
  <c r="F1378" i="19"/>
  <c r="H1506" i="19" l="1"/>
  <c r="H1570" i="19"/>
  <c r="H1378" i="19"/>
  <c r="H1442" i="19"/>
  <c r="B1508" i="19"/>
  <c r="B1572" i="19"/>
  <c r="B1444" i="19"/>
  <c r="B1380" i="19"/>
  <c r="H1571" i="19" a="1"/>
  <c r="F1507" i="19"/>
  <c r="F1379" i="19"/>
  <c r="H1507" i="19" a="1"/>
  <c r="F1443" i="19"/>
  <c r="H1379" i="19" a="1"/>
  <c r="F1571" i="19"/>
  <c r="H1443" i="19" a="1"/>
  <c r="H1379" i="19" l="1"/>
  <c r="H1443" i="19"/>
  <c r="H1507" i="19"/>
  <c r="H1571" i="19"/>
  <c r="B1445" i="19"/>
  <c r="B1381" i="19"/>
  <c r="B1573" i="19"/>
  <c r="B1509" i="19"/>
  <c r="F1508" i="19"/>
  <c r="H1508" i="19" a="1"/>
  <c r="F1380" i="19"/>
  <c r="F1572" i="19"/>
  <c r="H1572" i="19" a="1"/>
  <c r="H1444" i="19" a="1"/>
  <c r="H1380" i="19" a="1"/>
  <c r="F1444" i="19"/>
  <c r="H1444" i="19" l="1"/>
  <c r="H1380" i="19"/>
  <c r="H1508" i="19"/>
  <c r="H1572" i="19"/>
  <c r="B1446" i="19"/>
  <c r="B1574" i="19"/>
  <c r="B1510" i="19"/>
  <c r="F1381" i="19"/>
  <c r="F1573" i="19"/>
  <c r="H1573" i="19" a="1"/>
  <c r="F1509" i="19"/>
  <c r="H1381" i="19" a="1"/>
  <c r="H1509" i="19" a="1"/>
  <c r="H1445" i="19" a="1"/>
  <c r="F1445" i="19"/>
  <c r="H1573" i="19" l="1"/>
  <c r="H1381" i="19"/>
  <c r="H1445" i="19"/>
  <c r="H1509" i="19"/>
  <c r="B1511" i="19"/>
  <c r="B1447" i="19"/>
  <c r="B1575" i="19"/>
  <c r="F1446" i="19"/>
  <c r="H1574" i="19" a="1"/>
  <c r="H1446" i="19" a="1"/>
  <c r="H1510" i="19" a="1"/>
  <c r="F1574" i="19"/>
  <c r="F1510" i="19"/>
  <c r="H1574" i="19" l="1"/>
  <c r="H1510" i="19"/>
  <c r="H1446" i="19"/>
  <c r="B1512" i="19"/>
  <c r="B1448" i="19"/>
  <c r="B1576" i="19"/>
  <c r="H1511" i="19" a="1"/>
  <c r="F1511" i="19"/>
  <c r="F1447" i="19"/>
  <c r="F1575" i="19"/>
  <c r="H1575" i="19" a="1"/>
  <c r="H1447" i="19" a="1"/>
  <c r="H1575" i="19" l="1"/>
  <c r="H1511" i="19"/>
  <c r="H1447" i="19"/>
  <c r="B1513" i="19"/>
  <c r="B1449" i="19"/>
  <c r="B1577" i="19"/>
  <c r="H1448" i="19" a="1"/>
  <c r="F1448" i="19"/>
  <c r="F1576" i="19"/>
  <c r="H1512" i="19" a="1"/>
  <c r="H1576" i="19" a="1"/>
  <c r="F1512" i="19"/>
  <c r="H1576" i="19" l="1"/>
  <c r="H1448" i="19"/>
  <c r="H1512" i="19"/>
  <c r="B1578" i="19"/>
  <c r="B1514" i="19"/>
  <c r="B1450" i="19"/>
  <c r="H1513" i="19" a="1"/>
  <c r="F1449" i="19"/>
  <c r="F1513" i="19"/>
  <c r="H1449" i="19" a="1"/>
  <c r="F1577" i="19"/>
  <c r="H1577" i="19" a="1"/>
  <c r="H1449" i="19" l="1"/>
  <c r="H1513" i="19"/>
  <c r="H1577" i="19"/>
  <c r="B1515" i="19"/>
  <c r="B1451" i="19"/>
  <c r="B1579" i="19"/>
  <c r="H1514" i="19" a="1"/>
  <c r="F1578" i="19"/>
  <c r="F1514" i="19"/>
  <c r="H1450" i="19" a="1"/>
  <c r="F1450" i="19"/>
  <c r="H1578" i="19" a="1"/>
  <c r="H1514" i="19" l="1"/>
  <c r="H1578" i="19"/>
  <c r="H1450" i="19"/>
  <c r="B1516" i="19"/>
  <c r="B1452" i="19"/>
  <c r="B1580" i="19"/>
  <c r="H1515" i="19" a="1"/>
  <c r="H1451" i="19" a="1"/>
  <c r="F1451" i="19"/>
  <c r="H1579" i="19" a="1"/>
  <c r="F1579" i="19"/>
  <c r="F1515" i="19"/>
  <c r="H1451" i="19" l="1"/>
  <c r="H1515" i="19"/>
  <c r="H1579" i="19"/>
  <c r="B1517" i="19"/>
  <c r="B1453" i="19"/>
  <c r="B1581" i="19"/>
  <c r="H1580" i="19" a="1"/>
  <c r="F1580" i="19"/>
  <c r="H1452" i="19" a="1"/>
  <c r="H1516" i="19" a="1"/>
  <c r="F1452" i="19"/>
  <c r="F1516" i="19"/>
  <c r="H1516" i="19" l="1"/>
  <c r="H1580" i="19"/>
  <c r="H1452" i="19"/>
  <c r="B1518" i="19"/>
  <c r="B1454" i="19"/>
  <c r="B1582" i="19"/>
  <c r="F1517" i="19"/>
  <c r="F1581" i="19"/>
  <c r="H1517" i="19" a="1"/>
  <c r="H1453" i="19" a="1"/>
  <c r="F1453" i="19"/>
  <c r="H1581" i="19" a="1"/>
  <c r="H1517" i="19" l="1"/>
  <c r="H1453" i="19"/>
  <c r="H1581" i="19"/>
  <c r="B1583" i="19"/>
  <c r="B1519" i="19"/>
  <c r="B1455" i="19"/>
  <c r="H1518" i="19" a="1"/>
  <c r="H1582" i="19" a="1"/>
  <c r="F1518" i="19"/>
  <c r="F1454" i="19"/>
  <c r="F1582" i="19"/>
  <c r="H1454" i="19" a="1"/>
  <c r="H1582" i="19" l="1"/>
  <c r="H1518" i="19"/>
  <c r="H1454" i="19"/>
  <c r="B1520" i="19"/>
  <c r="B1456" i="19"/>
  <c r="B1584" i="19"/>
  <c r="F1519" i="19"/>
  <c r="H1455" i="19" a="1"/>
  <c r="H1519" i="19" a="1"/>
  <c r="F1583" i="19"/>
  <c r="F1455" i="19"/>
  <c r="H1583" i="19" a="1"/>
  <c r="H1519" i="19" l="1"/>
  <c r="H1583" i="19"/>
  <c r="H1455" i="19"/>
  <c r="B1585" i="19"/>
  <c r="B1521" i="19"/>
  <c r="B1457" i="19"/>
  <c r="F1520" i="19"/>
  <c r="F1584" i="19"/>
  <c r="H1456" i="19" a="1"/>
  <c r="H1520" i="19" a="1"/>
  <c r="H1584" i="19" a="1"/>
  <c r="F1456" i="19"/>
  <c r="H1584" i="19" l="1"/>
  <c r="H1456" i="19"/>
  <c r="H1520" i="19"/>
  <c r="B1522" i="19"/>
  <c r="B1458" i="19"/>
  <c r="B1586" i="19"/>
  <c r="F1521" i="19"/>
  <c r="H1585" i="19" a="1"/>
  <c r="F1457" i="19"/>
  <c r="H1457" i="19" a="1"/>
  <c r="F1585" i="19"/>
  <c r="H1521" i="19" a="1"/>
  <c r="H1585" i="19" l="1"/>
  <c r="H1521" i="19"/>
  <c r="H1457" i="19"/>
  <c r="B1523" i="19"/>
  <c r="B1459" i="19"/>
  <c r="B1587" i="19"/>
  <c r="H1522" i="19" a="1"/>
  <c r="H1586" i="19" a="1"/>
  <c r="H1458" i="19" a="1"/>
  <c r="F1458" i="19"/>
  <c r="F1586" i="19"/>
  <c r="F1522" i="19"/>
  <c r="H1586" i="19" l="1"/>
  <c r="H1458" i="19"/>
  <c r="H1522" i="19"/>
  <c r="B1588" i="19"/>
  <c r="B1524" i="19"/>
  <c r="B1460" i="19"/>
  <c r="H1459" i="19" a="1"/>
  <c r="F1587" i="19"/>
  <c r="F1459" i="19"/>
  <c r="H1587" i="19" a="1"/>
  <c r="F1523" i="19"/>
  <c r="H1523" i="19" a="1"/>
  <c r="H1587" i="19" l="1"/>
  <c r="H1459" i="19"/>
  <c r="H1523" i="19"/>
  <c r="B1525" i="19"/>
  <c r="B1461" i="19"/>
  <c r="B1589" i="19"/>
  <c r="F1524" i="19"/>
  <c r="H1588" i="19" a="1"/>
  <c r="F1460" i="19"/>
  <c r="H1460" i="19" a="1"/>
  <c r="F1588" i="19"/>
  <c r="H1524" i="19" a="1"/>
  <c r="H1588" i="19" l="1"/>
  <c r="H1524" i="19"/>
  <c r="H1460" i="19"/>
  <c r="B1590" i="19"/>
  <c r="B1526" i="19"/>
  <c r="B1462" i="19"/>
  <c r="H1461" i="19" a="1"/>
  <c r="F1525" i="19"/>
  <c r="H1525" i="19" a="1"/>
  <c r="F1461" i="19"/>
  <c r="H1589" i="19" a="1"/>
  <c r="F1589" i="19"/>
  <c r="H1589" i="19" l="1"/>
  <c r="H1525" i="19"/>
  <c r="H1461" i="19"/>
  <c r="B1591" i="19"/>
  <c r="B1655" i="19"/>
  <c r="B1527" i="19"/>
  <c r="B1463" i="19"/>
  <c r="H1462" i="19" a="1"/>
  <c r="H1590" i="19" a="1"/>
  <c r="F1462" i="19"/>
  <c r="F1590" i="19"/>
  <c r="H1526" i="19" a="1"/>
  <c r="F1526" i="19"/>
  <c r="H1526" i="19" l="1"/>
  <c r="H1462" i="19"/>
  <c r="H1590" i="19"/>
  <c r="B1656" i="19"/>
  <c r="B1528" i="19"/>
  <c r="B1464" i="19"/>
  <c r="B1592" i="19"/>
  <c r="H1527" i="19" a="1"/>
  <c r="F1591" i="19"/>
  <c r="H1463" i="19" a="1"/>
  <c r="F1527" i="19"/>
  <c r="H1591" i="19" a="1"/>
  <c r="F1463" i="19"/>
  <c r="F1655" i="19"/>
  <c r="H1655" i="19" a="1"/>
  <c r="H1655" i="19" l="1"/>
  <c r="H1591" i="19"/>
  <c r="H1463" i="19"/>
  <c r="H1527" i="19"/>
  <c r="B1529" i="19"/>
  <c r="B1465" i="19"/>
  <c r="B1593" i="19"/>
  <c r="B1657" i="19"/>
  <c r="F1464" i="19"/>
  <c r="H1656" i="19" a="1"/>
  <c r="H1464" i="19" a="1"/>
  <c r="F1592" i="19"/>
  <c r="H1528" i="19" a="1"/>
  <c r="H1592" i="19" a="1"/>
  <c r="F1528" i="19"/>
  <c r="F1656" i="19"/>
  <c r="H1592" i="19" l="1"/>
  <c r="H1656" i="19"/>
  <c r="H1528" i="19"/>
  <c r="H1464" i="19"/>
  <c r="B1530" i="19"/>
  <c r="B1466" i="19"/>
  <c r="B1594" i="19"/>
  <c r="B1658" i="19"/>
  <c r="H1657" i="19" a="1"/>
  <c r="F1465" i="19"/>
  <c r="F1529" i="19"/>
  <c r="F1593" i="19"/>
  <c r="F1657" i="19"/>
  <c r="H1529" i="19" a="1"/>
  <c r="H1465" i="19" a="1"/>
  <c r="H1593" i="19" a="1"/>
  <c r="H1593" i="19" l="1"/>
  <c r="H1465" i="19"/>
  <c r="H1529" i="19"/>
  <c r="H1657" i="19"/>
  <c r="B1531" i="19"/>
  <c r="B1467" i="19"/>
  <c r="B1595" i="19"/>
  <c r="B1659" i="19"/>
  <c r="H1530" i="19" a="1"/>
  <c r="F1658" i="19"/>
  <c r="H1658" i="19" a="1"/>
  <c r="F1530" i="19"/>
  <c r="F1466" i="19"/>
  <c r="H1594" i="19" a="1"/>
  <c r="H1466" i="19" a="1"/>
  <c r="F1594" i="19"/>
  <c r="H1466" i="19" l="1"/>
  <c r="H1658" i="19"/>
  <c r="H1594" i="19"/>
  <c r="H1530" i="19"/>
  <c r="B1532" i="19"/>
  <c r="B1468" i="19"/>
  <c r="B1596" i="19"/>
  <c r="B1660" i="19"/>
  <c r="F1467" i="19"/>
  <c r="F1531" i="19"/>
  <c r="H1531" i="19" a="1"/>
  <c r="F1595" i="19"/>
  <c r="H1467" i="19" a="1"/>
  <c r="F1659" i="19"/>
  <c r="H1595" i="19" a="1"/>
  <c r="H1659" i="19" a="1"/>
  <c r="H1659" i="19" l="1"/>
  <c r="H1595" i="19"/>
  <c r="H1467" i="19"/>
  <c r="H1531" i="19"/>
  <c r="B1597" i="19"/>
  <c r="B1661" i="19"/>
  <c r="B1533" i="19"/>
  <c r="B1469" i="19"/>
  <c r="F1468" i="19"/>
  <c r="H1468" i="19" a="1"/>
  <c r="H1532" i="19" a="1"/>
  <c r="F1532" i="19"/>
  <c r="H1596" i="19" a="1"/>
  <c r="H1660" i="19" a="1"/>
  <c r="F1660" i="19"/>
  <c r="F1596" i="19"/>
  <c r="H1660" i="19" l="1"/>
  <c r="H1468" i="19"/>
  <c r="H1596" i="19"/>
  <c r="H1532" i="19"/>
  <c r="B1662" i="19"/>
  <c r="B1598" i="19"/>
  <c r="B1534" i="19"/>
  <c r="B1470" i="19"/>
  <c r="F1469" i="19"/>
  <c r="H1597" i="19" a="1"/>
  <c r="H1469" i="19" a="1"/>
  <c r="F1597" i="19"/>
  <c r="H1533" i="19" a="1"/>
  <c r="F1533" i="19"/>
  <c r="F1661" i="19"/>
  <c r="H1661" i="19" a="1"/>
  <c r="H1661" i="19" l="1"/>
  <c r="H1597" i="19"/>
  <c r="H1533" i="19"/>
  <c r="H1469" i="19"/>
  <c r="B1599" i="19"/>
  <c r="B1535" i="19"/>
  <c r="B1471" i="19"/>
  <c r="B1663" i="19"/>
  <c r="H1534" i="19" a="1"/>
  <c r="H1662" i="19" a="1"/>
  <c r="H1470" i="19" a="1"/>
  <c r="F1662" i="19"/>
  <c r="F1470" i="19"/>
  <c r="F1598" i="19"/>
  <c r="F1534" i="19"/>
  <c r="H1598" i="19" a="1"/>
  <c r="H1598" i="19" l="1"/>
  <c r="H1662" i="19"/>
  <c r="H1470" i="19"/>
  <c r="H1534" i="19"/>
  <c r="B1536" i="19"/>
  <c r="B1472" i="19"/>
  <c r="B1664" i="19"/>
  <c r="B1600" i="19"/>
  <c r="F1599" i="19"/>
  <c r="H1663" i="19" a="1"/>
  <c r="F1535" i="19"/>
  <c r="H1599" i="19" a="1"/>
  <c r="H1471" i="19" a="1"/>
  <c r="H1535" i="19" a="1"/>
  <c r="F1663" i="19"/>
  <c r="F1471" i="19"/>
  <c r="H1535" i="19" l="1"/>
  <c r="H1599" i="19"/>
  <c r="H1663" i="19"/>
  <c r="H1471" i="19"/>
  <c r="B1601" i="19"/>
  <c r="B1665" i="19"/>
  <c r="B1537" i="19"/>
  <c r="F1472" i="19"/>
  <c r="H1664" i="19" a="1"/>
  <c r="H1600" i="19" a="1"/>
  <c r="H1472" i="19" a="1"/>
  <c r="F1664" i="19"/>
  <c r="F1600" i="19"/>
  <c r="F1536" i="19"/>
  <c r="H1536" i="19" a="1"/>
  <c r="H1536" i="19" l="1"/>
  <c r="H1472" i="19"/>
  <c r="H1664" i="19"/>
  <c r="H1600" i="19"/>
  <c r="B1666" i="19"/>
  <c r="B1602" i="19"/>
  <c r="B1538" i="19"/>
  <c r="H1537" i="19" a="1"/>
  <c r="H1601" i="19" a="1"/>
  <c r="F1601" i="19"/>
  <c r="F1665" i="19"/>
  <c r="F1537" i="19"/>
  <c r="H1665" i="19" a="1"/>
  <c r="H1601" i="19" l="1"/>
  <c r="H1537" i="19"/>
  <c r="H1665" i="19"/>
  <c r="B1603" i="19"/>
  <c r="B1539" i="19"/>
  <c r="B1667" i="19"/>
  <c r="H1602" i="19" a="1"/>
  <c r="F1666" i="19"/>
  <c r="F1602" i="19"/>
  <c r="F1538" i="19"/>
  <c r="H1538" i="19" a="1"/>
  <c r="H1666" i="19" a="1"/>
  <c r="H1538" i="19" l="1"/>
  <c r="H1602" i="19"/>
  <c r="H1666" i="19"/>
  <c r="B1668" i="19"/>
  <c r="B1604" i="19"/>
  <c r="B1540" i="19"/>
  <c r="F1539" i="19"/>
  <c r="H1539" i="19" a="1"/>
  <c r="F1667" i="19"/>
  <c r="F1603" i="19"/>
  <c r="H1603" i="19" a="1"/>
  <c r="H1667" i="19" a="1"/>
  <c r="H1603" i="19" l="1"/>
  <c r="H1667" i="19"/>
  <c r="H1539" i="19"/>
  <c r="B1605" i="19"/>
  <c r="B1541" i="19"/>
  <c r="B1669" i="19"/>
  <c r="F1604" i="19"/>
  <c r="F1668" i="19"/>
  <c r="H1604" i="19" a="1"/>
  <c r="H1540" i="19" a="1"/>
  <c r="F1540" i="19"/>
  <c r="H1668" i="19" a="1"/>
  <c r="H1604" i="19" l="1"/>
  <c r="H1540" i="19"/>
  <c r="H1668" i="19"/>
  <c r="B1670" i="19"/>
  <c r="B1606" i="19"/>
  <c r="B1542" i="19"/>
  <c r="H1605" i="19" a="1"/>
  <c r="H1669" i="19" a="1"/>
  <c r="H1541" i="19" a="1"/>
  <c r="F1669" i="19"/>
  <c r="F1605" i="19"/>
  <c r="F1541" i="19"/>
  <c r="H1669" i="19" l="1"/>
  <c r="H1541" i="19"/>
  <c r="H1605" i="19"/>
  <c r="B1607" i="19"/>
  <c r="B1543" i="19"/>
  <c r="B1671" i="19"/>
  <c r="F1606" i="19"/>
  <c r="H1670" i="19" a="1"/>
  <c r="F1670" i="19"/>
  <c r="H1542" i="19" a="1"/>
  <c r="H1606" i="19" a="1"/>
  <c r="F1542" i="19"/>
  <c r="H1606" i="19" l="1"/>
  <c r="H1542" i="19"/>
  <c r="H1670" i="19"/>
  <c r="B1608" i="19"/>
  <c r="B1544" i="19"/>
  <c r="B1672" i="19"/>
  <c r="F1607" i="19"/>
  <c r="F1671" i="19"/>
  <c r="F1543" i="19"/>
  <c r="H1543" i="19" a="1"/>
  <c r="H1607" i="19" a="1"/>
  <c r="H1671" i="19" a="1"/>
  <c r="H1607" i="19" l="1"/>
  <c r="H1671" i="19"/>
  <c r="H1543" i="19"/>
  <c r="B1673" i="19"/>
  <c r="B1609" i="19"/>
  <c r="B1545" i="19"/>
  <c r="H1544" i="19" a="1"/>
  <c r="F1608" i="19"/>
  <c r="H1672" i="19" a="1"/>
  <c r="H1608" i="19" a="1"/>
  <c r="F1672" i="19"/>
  <c r="F1544" i="19"/>
  <c r="H1608" i="19" l="1"/>
  <c r="H1544" i="19"/>
  <c r="H1672" i="19"/>
  <c r="B1610" i="19"/>
  <c r="B1546" i="19"/>
  <c r="B1674" i="19"/>
  <c r="H1609" i="19" a="1"/>
  <c r="H1673" i="19" a="1"/>
  <c r="H1545" i="19" a="1"/>
  <c r="F1673" i="19"/>
  <c r="F1545" i="19"/>
  <c r="F1609" i="19"/>
  <c r="H1545" i="19" l="1"/>
  <c r="H1609" i="19"/>
  <c r="H1673" i="19"/>
  <c r="B1611" i="19"/>
  <c r="B1547" i="19"/>
  <c r="B1675" i="19"/>
  <c r="F1610" i="19"/>
  <c r="F1546" i="19"/>
  <c r="H1610" i="19" a="1"/>
  <c r="H1674" i="19" a="1"/>
  <c r="F1674" i="19"/>
  <c r="H1546" i="19" a="1"/>
  <c r="H1610" i="19" l="1"/>
  <c r="H1674" i="19"/>
  <c r="H1546" i="19"/>
  <c r="B1612" i="19"/>
  <c r="B1548" i="19"/>
  <c r="B1676" i="19"/>
  <c r="H1611" i="19" a="1"/>
  <c r="F1611" i="19"/>
  <c r="F1675" i="19"/>
  <c r="F1547" i="19"/>
  <c r="H1547" i="19" a="1"/>
  <c r="H1675" i="19" a="1"/>
  <c r="H1675" i="19" l="1"/>
  <c r="H1547" i="19"/>
  <c r="H1611" i="19"/>
  <c r="B1677" i="19"/>
  <c r="B1613" i="19"/>
  <c r="B1549" i="19"/>
  <c r="H1676" i="19" a="1"/>
  <c r="H1612" i="19" a="1"/>
  <c r="F1612" i="19"/>
  <c r="F1548" i="19"/>
  <c r="F1676" i="19"/>
  <c r="H1548" i="19" a="1"/>
  <c r="H1612" i="19" l="1"/>
  <c r="H1676" i="19"/>
  <c r="H1548" i="19"/>
  <c r="B1614" i="19"/>
  <c r="B1550" i="19"/>
  <c r="B1678" i="19"/>
  <c r="H1613" i="19" a="1"/>
  <c r="H1549" i="19" a="1"/>
  <c r="F1549" i="19"/>
  <c r="F1677" i="19"/>
  <c r="H1677" i="19" a="1"/>
  <c r="F1613" i="19"/>
  <c r="H1549" i="19" l="1"/>
  <c r="H1677" i="19"/>
  <c r="H1613" i="19"/>
  <c r="B1615" i="19"/>
  <c r="B1551" i="19"/>
  <c r="B1679" i="19"/>
  <c r="H1614" i="19" a="1"/>
  <c r="F1550" i="19"/>
  <c r="F1614" i="19"/>
  <c r="H1550" i="19" a="1"/>
  <c r="H1678" i="19" a="1"/>
  <c r="F1678" i="19"/>
  <c r="H1678" i="19" l="1"/>
  <c r="H1550" i="19"/>
  <c r="H1614" i="19"/>
  <c r="B1616" i="19"/>
  <c r="B1552" i="19"/>
  <c r="B1680" i="19"/>
  <c r="H1615" i="19" a="1"/>
  <c r="H1551" i="19" a="1"/>
  <c r="F1615" i="19"/>
  <c r="F1551" i="19"/>
  <c r="H1679" i="19" a="1"/>
  <c r="F1679" i="19"/>
  <c r="H1679" i="19" l="1"/>
  <c r="H1615" i="19"/>
  <c r="H1551" i="19"/>
  <c r="B1617" i="19"/>
  <c r="B1553" i="19"/>
  <c r="B1681" i="19"/>
  <c r="H1616" i="19" a="1"/>
  <c r="H1680" i="19" a="1"/>
  <c r="H1552" i="19" a="1"/>
  <c r="F1552" i="19"/>
  <c r="F1680" i="19"/>
  <c r="F1616" i="19"/>
  <c r="H1680" i="19" l="1"/>
  <c r="H1552" i="19"/>
  <c r="H1616" i="19"/>
  <c r="B1746" i="19"/>
  <c r="B1618" i="19"/>
  <c r="B1554" i="19"/>
  <c r="B1682" i="19"/>
  <c r="F1617" i="19"/>
  <c r="H1681" i="19" a="1"/>
  <c r="H1553" i="19" a="1"/>
  <c r="F1553" i="19"/>
  <c r="H1617" i="19" a="1"/>
  <c r="F1681" i="19"/>
  <c r="H1681" i="19" l="1"/>
  <c r="H1617" i="19"/>
  <c r="H1553" i="19"/>
  <c r="B1619" i="19"/>
  <c r="B1555" i="19"/>
  <c r="B1747" i="19"/>
  <c r="B1683" i="19"/>
  <c r="F1554" i="19"/>
  <c r="F1682" i="19"/>
  <c r="H1746" i="19" a="1"/>
  <c r="H1618" i="19" a="1"/>
  <c r="H1682" i="19" a="1"/>
  <c r="F1618" i="19"/>
  <c r="F1746" i="19"/>
  <c r="H1554" i="19" a="1"/>
  <c r="H1554" i="19" l="1"/>
  <c r="H1682" i="19"/>
  <c r="H1618" i="19"/>
  <c r="H1746" i="19"/>
  <c r="B1748" i="19"/>
  <c r="B1620" i="19"/>
  <c r="B1556" i="19"/>
  <c r="B1684" i="19"/>
  <c r="H1555" i="19" a="1"/>
  <c r="H1619" i="19" a="1"/>
  <c r="F1747" i="19"/>
  <c r="F1683" i="19"/>
  <c r="F1555" i="19"/>
  <c r="H1747" i="19" a="1"/>
  <c r="F1619" i="19"/>
  <c r="H1683" i="19" a="1"/>
  <c r="H1747" i="19" l="1"/>
  <c r="H1683" i="19"/>
  <c r="H1619" i="19"/>
  <c r="H1555" i="19"/>
  <c r="B1685" i="19"/>
  <c r="B1749" i="19"/>
  <c r="B1621" i="19"/>
  <c r="B1557" i="19"/>
  <c r="F1748" i="19"/>
  <c r="F1620" i="19"/>
  <c r="F1684" i="19"/>
  <c r="H1620" i="19" a="1"/>
  <c r="H1684" i="19" a="1"/>
  <c r="H1556" i="19" a="1"/>
  <c r="H1748" i="19" a="1"/>
  <c r="F1556" i="19"/>
  <c r="H1556" i="19" l="1"/>
  <c r="H1748" i="19"/>
  <c r="H1620" i="19"/>
  <c r="H1684" i="19"/>
  <c r="B1750" i="19"/>
  <c r="B1622" i="19"/>
  <c r="B1558" i="19"/>
  <c r="B1686" i="19"/>
  <c r="F1621" i="19"/>
  <c r="H1749" i="19" a="1"/>
  <c r="F1749" i="19"/>
  <c r="H1557" i="19" a="1"/>
  <c r="F1685" i="19"/>
  <c r="H1621" i="19" a="1"/>
  <c r="F1557" i="19"/>
  <c r="H1685" i="19" a="1"/>
  <c r="H1685" i="19" l="1"/>
  <c r="H1621" i="19"/>
  <c r="H1557" i="19"/>
  <c r="H1749" i="19"/>
  <c r="B1751" i="19"/>
  <c r="B1623" i="19"/>
  <c r="B1559" i="19"/>
  <c r="B1687" i="19"/>
  <c r="H1686" i="19" a="1"/>
  <c r="F1750" i="19"/>
  <c r="H1558" i="19" a="1"/>
  <c r="F1686" i="19"/>
  <c r="F1558" i="19"/>
  <c r="F1622" i="19"/>
  <c r="H1750" i="19" a="1"/>
  <c r="H1622" i="19" a="1"/>
  <c r="H1622" i="19" l="1"/>
  <c r="H1750" i="19"/>
  <c r="H1558" i="19"/>
  <c r="H1686" i="19"/>
  <c r="B1624" i="19"/>
  <c r="B1560" i="19"/>
  <c r="B1688" i="19"/>
  <c r="B1752" i="19"/>
  <c r="F1623" i="19"/>
  <c r="H1623" i="19" a="1"/>
  <c r="F1687" i="19"/>
  <c r="H1751" i="19" a="1"/>
  <c r="H1559" i="19" a="1"/>
  <c r="F1559" i="19"/>
  <c r="H1687" i="19" a="1"/>
  <c r="F1751" i="19"/>
  <c r="H1751" i="19" l="1"/>
  <c r="H1687" i="19"/>
  <c r="H1623" i="19"/>
  <c r="H1559" i="19"/>
  <c r="B1689" i="19"/>
  <c r="B1753" i="19"/>
  <c r="B1625" i="19"/>
  <c r="B1561" i="19"/>
  <c r="H1752" i="19" a="1"/>
  <c r="F1688" i="19"/>
  <c r="F1560" i="19"/>
  <c r="H1624" i="19" a="1"/>
  <c r="F1624" i="19"/>
  <c r="F1752" i="19"/>
  <c r="H1688" i="19" a="1"/>
  <c r="H1560" i="19" a="1"/>
  <c r="H1560" i="19" l="1"/>
  <c r="H1688" i="19"/>
  <c r="H1624" i="19"/>
  <c r="H1752" i="19"/>
  <c r="B1754" i="19"/>
  <c r="B1626" i="19"/>
  <c r="B1562" i="19"/>
  <c r="B1690" i="19"/>
  <c r="H1753" i="19" a="1"/>
  <c r="F1561" i="19"/>
  <c r="F1625" i="19"/>
  <c r="H1689" i="19" a="1"/>
  <c r="F1689" i="19"/>
  <c r="F1753" i="19"/>
  <c r="H1625" i="19" a="1"/>
  <c r="H1561" i="19" a="1"/>
  <c r="H1689" i="19" l="1"/>
  <c r="H1561" i="19"/>
  <c r="H1625" i="19"/>
  <c r="H1753" i="19"/>
  <c r="B1627" i="19"/>
  <c r="B1563" i="19"/>
  <c r="B1691" i="19"/>
  <c r="B1755" i="19"/>
  <c r="F1754" i="19"/>
  <c r="F1690" i="19"/>
  <c r="H1562" i="19" a="1"/>
  <c r="H1626" i="19" a="1"/>
  <c r="F1626" i="19"/>
  <c r="H1754" i="19" a="1"/>
  <c r="F1562" i="19"/>
  <c r="H1690" i="19" a="1"/>
  <c r="H1562" i="19" l="1"/>
  <c r="H1690" i="19"/>
  <c r="H1754" i="19"/>
  <c r="H1626" i="19"/>
  <c r="B1628" i="19"/>
  <c r="B1692" i="19"/>
  <c r="B1756" i="19"/>
  <c r="H1755" i="19" a="1"/>
  <c r="F1691" i="19"/>
  <c r="F1755" i="19"/>
  <c r="F1563" i="19"/>
  <c r="H1691" i="19" a="1"/>
  <c r="H1563" i="19" a="1"/>
  <c r="F1627" i="19"/>
  <c r="H1627" i="19" a="1"/>
  <c r="H1627" i="19" l="1"/>
  <c r="H1691" i="19"/>
  <c r="H1755" i="19"/>
  <c r="H1563" i="19"/>
  <c r="B1693" i="19"/>
  <c r="B1629" i="19"/>
  <c r="B1757" i="19"/>
  <c r="H1756" i="19" a="1"/>
  <c r="F1628" i="19"/>
  <c r="F1692" i="19"/>
  <c r="H1692" i="19" a="1"/>
  <c r="F1756" i="19"/>
  <c r="H1628" i="19" a="1"/>
  <c r="H1628" i="19" l="1"/>
  <c r="H1692" i="19"/>
  <c r="H1756" i="19"/>
  <c r="B1758" i="19"/>
  <c r="B1694" i="19"/>
  <c r="B1630" i="19"/>
  <c r="H1629" i="19" a="1"/>
  <c r="H1757" i="19" a="1"/>
  <c r="F1757" i="19"/>
  <c r="F1629" i="19"/>
  <c r="F1693" i="19"/>
  <c r="H1693" i="19" a="1"/>
  <c r="H1757" i="19" l="1"/>
  <c r="H1629" i="19"/>
  <c r="H1693" i="19"/>
  <c r="B1695" i="19"/>
  <c r="B1631" i="19"/>
  <c r="B1759" i="19"/>
  <c r="H1694" i="19" a="1"/>
  <c r="H1758" i="19" a="1"/>
  <c r="F1694" i="19"/>
  <c r="F1630" i="19"/>
  <c r="F1758" i="19"/>
  <c r="H1630" i="19" a="1"/>
  <c r="H1758" i="19" l="1"/>
  <c r="H1694" i="19"/>
  <c r="H1630" i="19"/>
  <c r="B1760" i="19"/>
  <c r="B1696" i="19"/>
  <c r="B1632" i="19"/>
  <c r="H1631" i="19" a="1"/>
  <c r="H1759" i="19" a="1"/>
  <c r="H1695" i="19" a="1"/>
  <c r="F1631" i="19"/>
  <c r="F1695" i="19"/>
  <c r="F1759" i="19"/>
  <c r="H1759" i="19" l="1"/>
  <c r="H1695" i="19"/>
  <c r="H1631" i="19"/>
  <c r="B1761" i="19"/>
  <c r="B1697" i="19"/>
  <c r="B1633" i="19"/>
  <c r="H1632" i="19" a="1"/>
  <c r="F1760" i="19"/>
  <c r="H1760" i="19" a="1"/>
  <c r="H1696" i="19" a="1"/>
  <c r="F1696" i="19"/>
  <c r="F1632" i="19"/>
  <c r="H1760" i="19" l="1"/>
  <c r="H1632" i="19"/>
  <c r="H1696" i="19"/>
  <c r="B1698" i="19"/>
  <c r="B1634" i="19"/>
  <c r="B1762" i="19"/>
  <c r="F1633" i="19"/>
  <c r="F1761" i="19"/>
  <c r="H1697" i="19" a="1"/>
  <c r="H1633" i="19" a="1"/>
  <c r="F1697" i="19"/>
  <c r="H1761" i="19" a="1"/>
  <c r="H1697" i="19" l="1"/>
  <c r="H1761" i="19"/>
  <c r="H1633" i="19"/>
  <c r="B1699" i="19"/>
  <c r="B1635" i="19"/>
  <c r="B1763" i="19"/>
  <c r="H1698" i="19" a="1"/>
  <c r="H1762" i="19" a="1"/>
  <c r="H1634" i="19" a="1"/>
  <c r="F1634" i="19"/>
  <c r="F1762" i="19"/>
  <c r="F1698" i="19"/>
  <c r="H1762" i="19" l="1"/>
  <c r="H1634" i="19"/>
  <c r="H1698" i="19"/>
  <c r="B1700" i="19"/>
  <c r="B1636" i="19"/>
  <c r="B1764" i="19"/>
  <c r="F1763" i="19"/>
  <c r="F1635" i="19"/>
  <c r="H1635" i="19" a="1"/>
  <c r="F1699" i="19"/>
  <c r="H1699" i="19" a="1"/>
  <c r="H1763" i="19" a="1"/>
  <c r="H1699" i="19" l="1"/>
  <c r="H1763" i="19"/>
  <c r="H1635" i="19"/>
  <c r="B1701" i="19"/>
  <c r="B1637" i="19"/>
  <c r="B1765" i="19"/>
  <c r="H1700" i="19" a="1"/>
  <c r="F1636" i="19"/>
  <c r="H1636" i="19" a="1"/>
  <c r="F1700" i="19"/>
  <c r="H1764" i="19" a="1"/>
  <c r="F1764" i="19"/>
  <c r="H1764" i="19" l="1"/>
  <c r="H1636" i="19"/>
  <c r="H1700" i="19"/>
  <c r="B1702" i="19"/>
  <c r="B1638" i="19"/>
  <c r="B1766" i="19"/>
  <c r="F1765" i="19"/>
  <c r="H1765" i="19" a="1"/>
  <c r="F1637" i="19"/>
  <c r="F1701" i="19"/>
  <c r="H1701" i="19" a="1"/>
  <c r="H1637" i="19" a="1"/>
  <c r="H1765" i="19" l="1"/>
  <c r="H1637" i="19"/>
  <c r="H1701" i="19"/>
  <c r="B1703" i="19"/>
  <c r="B1639" i="19"/>
  <c r="B1767" i="19"/>
  <c r="F1766" i="19"/>
  <c r="H1766" i="19" a="1"/>
  <c r="F1638" i="19"/>
  <c r="H1702" i="19" a="1"/>
  <c r="F1702" i="19"/>
  <c r="H1638" i="19" a="1"/>
  <c r="H1766" i="19" l="1"/>
  <c r="H1638" i="19"/>
  <c r="H1702" i="19"/>
  <c r="B1704" i="19"/>
  <c r="B1640" i="19"/>
  <c r="B1768" i="19"/>
  <c r="F1767" i="19"/>
  <c r="F1639" i="19"/>
  <c r="F1703" i="19"/>
  <c r="H1703" i="19" a="1"/>
  <c r="H1767" i="19" a="1"/>
  <c r="H1639" i="19" a="1"/>
  <c r="H1767" i="19" l="1"/>
  <c r="H1639" i="19"/>
  <c r="H1703" i="19"/>
  <c r="B1705" i="19"/>
  <c r="B1641" i="19"/>
  <c r="B1769" i="19"/>
  <c r="H1704" i="19" a="1"/>
  <c r="F1640" i="19"/>
  <c r="H1640" i="19" a="1"/>
  <c r="F1768" i="19"/>
  <c r="H1768" i="19" a="1"/>
  <c r="F1704" i="19"/>
  <c r="H1768" i="19" l="1"/>
  <c r="H1640" i="19"/>
  <c r="H1704" i="19"/>
  <c r="B1706" i="19"/>
  <c r="B1642" i="19"/>
  <c r="B1770" i="19"/>
  <c r="F1705" i="19"/>
  <c r="F1769" i="19"/>
  <c r="H1769" i="19" a="1"/>
  <c r="F1641" i="19"/>
  <c r="H1705" i="19" a="1"/>
  <c r="H1641" i="19" a="1"/>
  <c r="H1705" i="19" l="1"/>
  <c r="H1769" i="19"/>
  <c r="H1641" i="19"/>
  <c r="B1707" i="19"/>
  <c r="B1643" i="19"/>
  <c r="B1771" i="19"/>
  <c r="H1706" i="19" a="1"/>
  <c r="H1642" i="19" a="1"/>
  <c r="F1770" i="19"/>
  <c r="F1642" i="19"/>
  <c r="H1770" i="19" a="1"/>
  <c r="F1706" i="19"/>
  <c r="H1770" i="19" l="1"/>
  <c r="H1642" i="19"/>
  <c r="H1706" i="19"/>
  <c r="B1708" i="19"/>
  <c r="B1644" i="19"/>
  <c r="B1772" i="19"/>
  <c r="F1771" i="19"/>
  <c r="F1643" i="19"/>
  <c r="F1707" i="19"/>
  <c r="H1771" i="19" a="1"/>
  <c r="H1707" i="19" a="1"/>
  <c r="H1643" i="19" a="1"/>
  <c r="H1707" i="19" l="1"/>
  <c r="H1771" i="19"/>
  <c r="H1643" i="19"/>
  <c r="B1709" i="19"/>
  <c r="B1645" i="19"/>
  <c r="B1773" i="19"/>
  <c r="B1837" i="19"/>
  <c r="H1644" i="19" a="1"/>
  <c r="F1644" i="19"/>
  <c r="H1708" i="19" a="1"/>
  <c r="F1772" i="19"/>
  <c r="F1708" i="19"/>
  <c r="H1772" i="19" a="1"/>
  <c r="H1772" i="19" l="1"/>
  <c r="H1708" i="19"/>
  <c r="H1644" i="19"/>
  <c r="B1774" i="19"/>
  <c r="B1710" i="19"/>
  <c r="B1646" i="19"/>
  <c r="B1838" i="19"/>
  <c r="H1709" i="19" a="1"/>
  <c r="F1773" i="19"/>
  <c r="H1837" i="19" a="1"/>
  <c r="F1709" i="19"/>
  <c r="H1645" i="19" a="1"/>
  <c r="H1773" i="19" a="1"/>
  <c r="F1837" i="19"/>
  <c r="F1645" i="19"/>
  <c r="H1837" i="19" l="1"/>
  <c r="H1645" i="19"/>
  <c r="H1773" i="19"/>
  <c r="H1709" i="19"/>
  <c r="B1711" i="19"/>
  <c r="B1647" i="19"/>
  <c r="B1775" i="19"/>
  <c r="B1839" i="19"/>
  <c r="F1838" i="19"/>
  <c r="F1710" i="19"/>
  <c r="H1710" i="19" a="1"/>
  <c r="F1646" i="19"/>
  <c r="H1838" i="19" a="1"/>
  <c r="F1774" i="19"/>
  <c r="H1646" i="19" a="1"/>
  <c r="H1774" i="19" a="1"/>
  <c r="H1774" i="19" l="1"/>
  <c r="H1646" i="19"/>
  <c r="H1838" i="19"/>
  <c r="H1710" i="19"/>
  <c r="B1840" i="19"/>
  <c r="B1712" i="19"/>
  <c r="B1648" i="19"/>
  <c r="B1776" i="19"/>
  <c r="H1775" i="19" a="1"/>
  <c r="H1839" i="19" a="1"/>
  <c r="F1711" i="19"/>
  <c r="H1711" i="19" a="1"/>
  <c r="F1647" i="19"/>
  <c r="F1775" i="19"/>
  <c r="H1647" i="19" a="1"/>
  <c r="F1839" i="19"/>
  <c r="H1711" i="19" l="1"/>
  <c r="H1647" i="19"/>
  <c r="H1839" i="19"/>
  <c r="H1775" i="19"/>
  <c r="B1841" i="19"/>
  <c r="B1713" i="19"/>
  <c r="B1649" i="19"/>
  <c r="B1777" i="19"/>
  <c r="H1840" i="19" a="1"/>
  <c r="F1648" i="19"/>
  <c r="H1776" i="19" a="1"/>
  <c r="F1776" i="19"/>
  <c r="H1648" i="19" a="1"/>
  <c r="F1840" i="19"/>
  <c r="F1712" i="19"/>
  <c r="H1712" i="19" a="1"/>
  <c r="H1776" i="19" l="1"/>
  <c r="H1648" i="19"/>
  <c r="H1712" i="19"/>
  <c r="H1840" i="19"/>
  <c r="B1842" i="19"/>
  <c r="B1714" i="19"/>
  <c r="B1650" i="19"/>
  <c r="B1778" i="19"/>
  <c r="H1841" i="19" a="1"/>
  <c r="F1841" i="19"/>
  <c r="H1777" i="19" a="1"/>
  <c r="F1713" i="19"/>
  <c r="H1649" i="19" a="1"/>
  <c r="H1713" i="19" a="1"/>
  <c r="F1777" i="19"/>
  <c r="F1649" i="19"/>
  <c r="H1713" i="19" l="1"/>
  <c r="H1649" i="19"/>
  <c r="H1777" i="19"/>
  <c r="H1841" i="19"/>
  <c r="B1843" i="19"/>
  <c r="B1715" i="19"/>
  <c r="B1651" i="19"/>
  <c r="B1779" i="19"/>
  <c r="H1842" i="19" a="1"/>
  <c r="H1778" i="19" a="1"/>
  <c r="F1778" i="19"/>
  <c r="H1650" i="19" a="1"/>
  <c r="F1842" i="19"/>
  <c r="F1714" i="19"/>
  <c r="H1714" i="19" a="1"/>
  <c r="F1650" i="19"/>
  <c r="H1714" i="19" l="1"/>
  <c r="H1650" i="19"/>
  <c r="H1778" i="19"/>
  <c r="H1842" i="19"/>
  <c r="B1716" i="19"/>
  <c r="B1652" i="19"/>
  <c r="B1844" i="19"/>
  <c r="B1780" i="19"/>
  <c r="F1843" i="19"/>
  <c r="F1651" i="19"/>
  <c r="H1779" i="19" a="1"/>
  <c r="H1715" i="19" a="1"/>
  <c r="H1843" i="19" a="1"/>
  <c r="F1779" i="19"/>
  <c r="F1715" i="19"/>
  <c r="H1651" i="19" a="1"/>
  <c r="H1843" i="19" l="1"/>
  <c r="H1651" i="19"/>
  <c r="H1779" i="19"/>
  <c r="H1715" i="19"/>
  <c r="B1845" i="19"/>
  <c r="B1717" i="19"/>
  <c r="B1653" i="19"/>
  <c r="B1781" i="19"/>
  <c r="F1716" i="19"/>
  <c r="H1652" i="19" a="1"/>
  <c r="H1780" i="19" a="1"/>
  <c r="F1844" i="19"/>
  <c r="F1652" i="19"/>
  <c r="F1780" i="19"/>
  <c r="H1716" i="19" a="1"/>
  <c r="H1844" i="19" a="1"/>
  <c r="H1844" i="19" l="1"/>
  <c r="H1780" i="19"/>
  <c r="H1716" i="19"/>
  <c r="H1652" i="19"/>
  <c r="B1846" i="19"/>
  <c r="B1718" i="19"/>
  <c r="B1654" i="19"/>
  <c r="B1782" i="19"/>
  <c r="H1781" i="19" a="1"/>
  <c r="F1717" i="19"/>
  <c r="F1845" i="19"/>
  <c r="H1845" i="19" a="1"/>
  <c r="H1717" i="19" a="1"/>
  <c r="F1653" i="19"/>
  <c r="F1781" i="19"/>
  <c r="H1653" i="19" a="1"/>
  <c r="H1717" i="19" l="1"/>
  <c r="H1653" i="19"/>
  <c r="H1845" i="19"/>
  <c r="H1781" i="19"/>
  <c r="B1719" i="19"/>
  <c r="B1783" i="19"/>
  <c r="B1847" i="19"/>
  <c r="F1782" i="19"/>
  <c r="H1782" i="19" a="1"/>
  <c r="F1718" i="19"/>
  <c r="F1654" i="19"/>
  <c r="H1846" i="19" a="1"/>
  <c r="H1654" i="19" a="1"/>
  <c r="F1846" i="19"/>
  <c r="H1718" i="19" a="1"/>
  <c r="H1782" i="19" l="1"/>
  <c r="H1718" i="19"/>
  <c r="H1846" i="19"/>
  <c r="H1654" i="19"/>
  <c r="B1784" i="19"/>
  <c r="B1720" i="19"/>
  <c r="B1848" i="19"/>
  <c r="F1719" i="19"/>
  <c r="H1783" i="19" a="1"/>
  <c r="H1847" i="19" a="1"/>
  <c r="H1719" i="19" a="1"/>
  <c r="F1847" i="19"/>
  <c r="F1783" i="19"/>
  <c r="H1783" i="19" l="1"/>
  <c r="H1719" i="19"/>
  <c r="H1847" i="19"/>
  <c r="B1721" i="19"/>
  <c r="B1785" i="19"/>
  <c r="B1849" i="19"/>
  <c r="F1784" i="19"/>
  <c r="F1848" i="19"/>
  <c r="H1784" i="19" a="1"/>
  <c r="H1720" i="19" a="1"/>
  <c r="F1720" i="19"/>
  <c r="H1848" i="19" a="1"/>
  <c r="H1720" i="19" l="1"/>
  <c r="H1784" i="19"/>
  <c r="H1848" i="19"/>
  <c r="B1722" i="19"/>
  <c r="B1786" i="19"/>
  <c r="B1850" i="19"/>
  <c r="F1785" i="19"/>
  <c r="H1849" i="19" a="1"/>
  <c r="F1849" i="19"/>
  <c r="H1785" i="19" a="1"/>
  <c r="H1721" i="19" a="1"/>
  <c r="F1721" i="19"/>
  <c r="H1721" i="19" l="1"/>
  <c r="H1785" i="19"/>
  <c r="H1849" i="19"/>
  <c r="B1723" i="19"/>
  <c r="B1787" i="19"/>
  <c r="B1851" i="19"/>
  <c r="F1786" i="19"/>
  <c r="H1722" i="19" a="1"/>
  <c r="F1722" i="19"/>
  <c r="F1850" i="19"/>
  <c r="H1850" i="19" a="1"/>
  <c r="H1786" i="19" a="1"/>
  <c r="H1786" i="19" l="1"/>
  <c r="H1722" i="19"/>
  <c r="H1850" i="19"/>
  <c r="B1788" i="19"/>
  <c r="B1724" i="19"/>
  <c r="B1852" i="19"/>
  <c r="F1787" i="19"/>
  <c r="H1851" i="19" a="1"/>
  <c r="F1851" i="19"/>
  <c r="H1787" i="19" a="1"/>
  <c r="F1723" i="19"/>
  <c r="H1723" i="19" a="1"/>
  <c r="H1787" i="19" l="1"/>
  <c r="H1723" i="19"/>
  <c r="H1851" i="19"/>
  <c r="B1853" i="19"/>
  <c r="B1789" i="19"/>
  <c r="B1725" i="19"/>
  <c r="H1724" i="19" a="1"/>
  <c r="F1724" i="19"/>
  <c r="F1788" i="19"/>
  <c r="H1788" i="19" a="1"/>
  <c r="F1852" i="19"/>
  <c r="H1852" i="19" a="1"/>
  <c r="H1852" i="19" l="1"/>
  <c r="H1724" i="19"/>
  <c r="H1788" i="19"/>
  <c r="B1726" i="19"/>
  <c r="B1790" i="19"/>
  <c r="B1854" i="19"/>
  <c r="F1789" i="19"/>
  <c r="H1789" i="19" a="1"/>
  <c r="F1725" i="19"/>
  <c r="H1725" i="19" a="1"/>
  <c r="F1853" i="19"/>
  <c r="H1853" i="19" a="1"/>
  <c r="H1789" i="19" l="1"/>
  <c r="H1853" i="19"/>
  <c r="H1725" i="19"/>
  <c r="B1855" i="19"/>
  <c r="B1791" i="19"/>
  <c r="B1727" i="19"/>
  <c r="H1726" i="19" a="1"/>
  <c r="F1790" i="19"/>
  <c r="H1854" i="19" a="1"/>
  <c r="H1790" i="19" a="1"/>
  <c r="F1854" i="19"/>
  <c r="F1726" i="19"/>
  <c r="H1790" i="19" l="1"/>
  <c r="H1726" i="19"/>
  <c r="H1854" i="19"/>
  <c r="B1856" i="19"/>
  <c r="B1792" i="19"/>
  <c r="B1728" i="19"/>
  <c r="H1791" i="19" a="1"/>
  <c r="F1791" i="19"/>
  <c r="F1727" i="19"/>
  <c r="H1855" i="19" a="1"/>
  <c r="F1855" i="19"/>
  <c r="H1727" i="19" a="1"/>
  <c r="H1855" i="19" l="1"/>
  <c r="H1791" i="19"/>
  <c r="H1727" i="19"/>
  <c r="B1729" i="19"/>
  <c r="B1793" i="19"/>
  <c r="B1857" i="19"/>
  <c r="F1792" i="19"/>
  <c r="F1856" i="19"/>
  <c r="F1728" i="19"/>
  <c r="H1856" i="19" a="1"/>
  <c r="H1792" i="19" a="1"/>
  <c r="H1728" i="19" a="1"/>
  <c r="H1792" i="19" l="1"/>
  <c r="H1856" i="19"/>
  <c r="H1728" i="19"/>
  <c r="B1858" i="19"/>
  <c r="B1794" i="19"/>
  <c r="B1730" i="19"/>
  <c r="F1793" i="19"/>
  <c r="H1857" i="19" a="1"/>
  <c r="H1729" i="19" a="1"/>
  <c r="F1857" i="19"/>
  <c r="H1793" i="19" a="1"/>
  <c r="F1729" i="19"/>
  <c r="H1857" i="19" l="1"/>
  <c r="H1793" i="19"/>
  <c r="H1729" i="19"/>
  <c r="B1731" i="19"/>
  <c r="B1795" i="19"/>
  <c r="B1859" i="19"/>
  <c r="F1858" i="19"/>
  <c r="H1730" i="19" a="1"/>
  <c r="F1730" i="19"/>
  <c r="F1794" i="19"/>
  <c r="H1794" i="19" a="1"/>
  <c r="H1858" i="19" a="1"/>
  <c r="H1794" i="19" l="1"/>
  <c r="H1858" i="19"/>
  <c r="H1730" i="19"/>
  <c r="B1860" i="19"/>
  <c r="B1796" i="19"/>
  <c r="B1732" i="19"/>
  <c r="H1731" i="19" a="1"/>
  <c r="F1731" i="19"/>
  <c r="F1859" i="19"/>
  <c r="F1795" i="19"/>
  <c r="H1795" i="19" a="1"/>
  <c r="H1859" i="19" a="1"/>
  <c r="H1859" i="19" l="1"/>
  <c r="H1795" i="19"/>
  <c r="H1731" i="19"/>
  <c r="B1861" i="19"/>
  <c r="B1797" i="19"/>
  <c r="B1733" i="19"/>
  <c r="F1860" i="19"/>
  <c r="H1860" i="19" a="1"/>
  <c r="H1796" i="19" a="1"/>
  <c r="F1732" i="19"/>
  <c r="F1796" i="19"/>
  <c r="H1732" i="19" a="1"/>
  <c r="H1860" i="19" l="1"/>
  <c r="H1796" i="19"/>
  <c r="H1732" i="19"/>
  <c r="B1798" i="19"/>
  <c r="B1734" i="19"/>
  <c r="B1862" i="19"/>
  <c r="H1797" i="19" a="1"/>
  <c r="F1797" i="19"/>
  <c r="F1861" i="19"/>
  <c r="H1733" i="19" a="1"/>
  <c r="H1861" i="19" a="1"/>
  <c r="F1733" i="19"/>
  <c r="H1861" i="19" l="1"/>
  <c r="H1797" i="19"/>
  <c r="H1733" i="19"/>
  <c r="B1799" i="19"/>
  <c r="B1735" i="19"/>
  <c r="B1863" i="19"/>
  <c r="F1862" i="19"/>
  <c r="F1798" i="19"/>
  <c r="F1734" i="19"/>
  <c r="H1862" i="19" a="1"/>
  <c r="H1734" i="19" a="1"/>
  <c r="H1798" i="19" a="1"/>
  <c r="H1734" i="19" l="1"/>
  <c r="H1798" i="19"/>
  <c r="H1862" i="19"/>
  <c r="B1800" i="19"/>
  <c r="B1736" i="19"/>
  <c r="B1864" i="19"/>
  <c r="B1928" i="19"/>
  <c r="H1799" i="19" a="1"/>
  <c r="H1735" i="19" a="1"/>
  <c r="F1863" i="19"/>
  <c r="F1799" i="19"/>
  <c r="H1863" i="19" a="1"/>
  <c r="F1735" i="19"/>
  <c r="H1735" i="19" l="1"/>
  <c r="H1863" i="19"/>
  <c r="H1799" i="19"/>
  <c r="B1865" i="19"/>
  <c r="B1929" i="19"/>
  <c r="B1737" i="19"/>
  <c r="B1801" i="19"/>
  <c r="F1864" i="19"/>
  <c r="H1928" i="19" a="1"/>
  <c r="F1928" i="19"/>
  <c r="H1736" i="19" a="1"/>
  <c r="H1864" i="19" a="1"/>
  <c r="H1800" i="19" a="1"/>
  <c r="F1736" i="19"/>
  <c r="F1800" i="19"/>
  <c r="H1736" i="19" l="1"/>
  <c r="H1800" i="19"/>
  <c r="H1928" i="19"/>
  <c r="H1864" i="19"/>
  <c r="B1866" i="19"/>
  <c r="B1738" i="19"/>
  <c r="B1802" i="19"/>
  <c r="B1930" i="19"/>
  <c r="F1801" i="19"/>
  <c r="H1737" i="19" a="1"/>
  <c r="F1737" i="19"/>
  <c r="F1865" i="19"/>
  <c r="H1865" i="19" a="1"/>
  <c r="H1801" i="19" a="1"/>
  <c r="F1929" i="19"/>
  <c r="H1929" i="19" a="1"/>
  <c r="H1801" i="19" l="1"/>
  <c r="H1929" i="19"/>
  <c r="H1737" i="19"/>
  <c r="H1865" i="19"/>
  <c r="B1739" i="19"/>
  <c r="B1803" i="19"/>
  <c r="B1931" i="19"/>
  <c r="B1867" i="19"/>
  <c r="F1930" i="19"/>
  <c r="H1738" i="19" a="1"/>
  <c r="F1802" i="19"/>
  <c r="H1930" i="19" a="1"/>
  <c r="F1866" i="19"/>
  <c r="H1802" i="19" a="1"/>
  <c r="F1738" i="19"/>
  <c r="H1866" i="19" a="1"/>
  <c r="H1802" i="19" l="1"/>
  <c r="H1930" i="19"/>
  <c r="H1738" i="19"/>
  <c r="H1866" i="19"/>
  <c r="B1868" i="19"/>
  <c r="B1932" i="19"/>
  <c r="B1804" i="19"/>
  <c r="B1740" i="19"/>
  <c r="F1803" i="19"/>
  <c r="F1931" i="19"/>
  <c r="H1803" i="19" a="1"/>
  <c r="F1867" i="19"/>
  <c r="F1739" i="19"/>
  <c r="H1867" i="19" a="1"/>
  <c r="H1739" i="19" a="1"/>
  <c r="H1931" i="19" a="1"/>
  <c r="H1803" i="19" l="1"/>
  <c r="H1931" i="19"/>
  <c r="H1739" i="19"/>
  <c r="H1867" i="19"/>
  <c r="B1933" i="19"/>
  <c r="B1805" i="19"/>
  <c r="B1741" i="19"/>
  <c r="B1869" i="19"/>
  <c r="H1740" i="19" a="1"/>
  <c r="H1932" i="19" a="1"/>
  <c r="H1868" i="19" a="1"/>
  <c r="F1932" i="19"/>
  <c r="H1804" i="19" a="1"/>
  <c r="F1804" i="19"/>
  <c r="F1868" i="19"/>
  <c r="F1740" i="19"/>
  <c r="H1868" i="19" l="1"/>
  <c r="H1804" i="19"/>
  <c r="H1932" i="19"/>
  <c r="H1740" i="19"/>
  <c r="B1934" i="19"/>
  <c r="B1742" i="19"/>
  <c r="B1806" i="19"/>
  <c r="B1870" i="19"/>
  <c r="H1869" i="19" a="1"/>
  <c r="F1805" i="19"/>
  <c r="H1741" i="19" a="1"/>
  <c r="H1805" i="19" a="1"/>
  <c r="F1741" i="19"/>
  <c r="F1869" i="19"/>
  <c r="H1933" i="19" a="1"/>
  <c r="F1933" i="19"/>
  <c r="H1805" i="19" l="1"/>
  <c r="H1933" i="19"/>
  <c r="H1741" i="19"/>
  <c r="H1869" i="19"/>
  <c r="B1935" i="19"/>
  <c r="B1871" i="19"/>
  <c r="B1807" i="19"/>
  <c r="B1743" i="19"/>
  <c r="H1934" i="19" a="1"/>
  <c r="F1806" i="19"/>
  <c r="F1742" i="19"/>
  <c r="H1806" i="19" a="1"/>
  <c r="F1870" i="19"/>
  <c r="H1870" i="19" a="1"/>
  <c r="F1934" i="19"/>
  <c r="H1742" i="19" a="1"/>
  <c r="H1870" i="19" l="1"/>
  <c r="H1742" i="19"/>
  <c r="H1806" i="19"/>
  <c r="H1934" i="19"/>
  <c r="B1808" i="19"/>
  <c r="B1744" i="19"/>
  <c r="B1936" i="19"/>
  <c r="B1872" i="19"/>
  <c r="F1935" i="19"/>
  <c r="H1743" i="19" a="1"/>
  <c r="H1871" i="19" a="1"/>
  <c r="H1807" i="19" a="1"/>
  <c r="H1935" i="19" a="1"/>
  <c r="F1807" i="19"/>
  <c r="F1743" i="19"/>
  <c r="F1871" i="19"/>
  <c r="H1807" i="19" l="1"/>
  <c r="H1743" i="19"/>
  <c r="H1935" i="19"/>
  <c r="H1871" i="19"/>
  <c r="B1745" i="19"/>
  <c r="B1809" i="19"/>
  <c r="B1937" i="19"/>
  <c r="B1873" i="19"/>
  <c r="F1936" i="19"/>
  <c r="F1808" i="19"/>
  <c r="H1808" i="19" a="1"/>
  <c r="H1872" i="19" a="1"/>
  <c r="F1744" i="19"/>
  <c r="H1936" i="19" a="1"/>
  <c r="F1872" i="19"/>
  <c r="H1744" i="19" a="1"/>
  <c r="H1808" i="19" l="1"/>
  <c r="H1744" i="19"/>
  <c r="H1936" i="19"/>
  <c r="H1872" i="19"/>
  <c r="B1874" i="19"/>
  <c r="B1938" i="19"/>
  <c r="B1810" i="19"/>
  <c r="F1745" i="19"/>
  <c r="H1745" i="19" a="1"/>
  <c r="F1809" i="19"/>
  <c r="H1873" i="19" a="1"/>
  <c r="F1873" i="19"/>
  <c r="H1937" i="19" a="1"/>
  <c r="H1809" i="19" a="1"/>
  <c r="F1937" i="19"/>
  <c r="H1809" i="19" l="1"/>
  <c r="H1873" i="19"/>
  <c r="H1745" i="19"/>
  <c r="H1937" i="19"/>
  <c r="B1875" i="19"/>
  <c r="B1811" i="19"/>
  <c r="B1939" i="19"/>
  <c r="F1874" i="19"/>
  <c r="H1810" i="19" a="1"/>
  <c r="H1874" i="19" a="1"/>
  <c r="F1810" i="19"/>
  <c r="F1938" i="19"/>
  <c r="H1938" i="19" a="1"/>
  <c r="H1810" i="19" l="1"/>
  <c r="H1874" i="19"/>
  <c r="H1938" i="19"/>
  <c r="B1876" i="19"/>
  <c r="B1812" i="19"/>
  <c r="B1940" i="19"/>
  <c r="H1875" i="19" a="1"/>
  <c r="H1811" i="19" a="1"/>
  <c r="H1939" i="19" a="1"/>
  <c r="F1811" i="19"/>
  <c r="F1875" i="19"/>
  <c r="F1939" i="19"/>
  <c r="H1811" i="19" l="1"/>
  <c r="H1939" i="19"/>
  <c r="H1875" i="19"/>
  <c r="B1877" i="19"/>
  <c r="B1813" i="19"/>
  <c r="B1941" i="19"/>
  <c r="H1876" i="19" a="1"/>
  <c r="F1940" i="19"/>
  <c r="H1940" i="19" a="1"/>
  <c r="H1812" i="19" a="1"/>
  <c r="F1812" i="19"/>
  <c r="F1876" i="19"/>
  <c r="H1812" i="19" l="1"/>
  <c r="H1876" i="19"/>
  <c r="H1940" i="19"/>
  <c r="B1878" i="19"/>
  <c r="B1814" i="19"/>
  <c r="B1942" i="19"/>
  <c r="F1877" i="19"/>
  <c r="F1813" i="19"/>
  <c r="F1941" i="19"/>
  <c r="H1877" i="19" a="1"/>
  <c r="H1941" i="19" a="1"/>
  <c r="H1813" i="19" a="1"/>
  <c r="H1941" i="19" l="1"/>
  <c r="H1877" i="19"/>
  <c r="H1813" i="19"/>
  <c r="B1815" i="19"/>
  <c r="B1879" i="19"/>
  <c r="B1943" i="19"/>
  <c r="F1942" i="19"/>
  <c r="F1878" i="19"/>
  <c r="H1942" i="19" a="1"/>
  <c r="F1814" i="19"/>
  <c r="H1814" i="19" a="1"/>
  <c r="H1878" i="19" a="1"/>
  <c r="H1814" i="19" l="1"/>
  <c r="H1878" i="19"/>
  <c r="H1942" i="19"/>
  <c r="B1944" i="19"/>
  <c r="B1880" i="19"/>
  <c r="B1816" i="19"/>
  <c r="F1943" i="19"/>
  <c r="F1815" i="19"/>
  <c r="H1943" i="19" a="1"/>
  <c r="F1879" i="19"/>
  <c r="H1879" i="19" a="1"/>
  <c r="H1815" i="19" a="1"/>
  <c r="H1879" i="19" l="1"/>
  <c r="H1943" i="19"/>
  <c r="H1815" i="19"/>
  <c r="B1817" i="19"/>
  <c r="B1881" i="19"/>
  <c r="B1945" i="19"/>
  <c r="F1880" i="19"/>
  <c r="F1816" i="19"/>
  <c r="F1944" i="19"/>
  <c r="H1880" i="19" a="1"/>
  <c r="H1944" i="19" a="1"/>
  <c r="H1816" i="19" a="1"/>
  <c r="H1944" i="19" l="1"/>
  <c r="H1880" i="19"/>
  <c r="H1816" i="19"/>
  <c r="B1946" i="19"/>
  <c r="B1882" i="19"/>
  <c r="B1818" i="19"/>
  <c r="H1945" i="19" a="1"/>
  <c r="F1945" i="19"/>
  <c r="F1881" i="19"/>
  <c r="H1817" i="19" a="1"/>
  <c r="F1817" i="19"/>
  <c r="H1881" i="19" a="1"/>
  <c r="H1881" i="19" l="1"/>
  <c r="H1945" i="19"/>
  <c r="H1817" i="19"/>
  <c r="B1947" i="19"/>
  <c r="B1883" i="19"/>
  <c r="B1819" i="19"/>
  <c r="H1946" i="19" a="1"/>
  <c r="H1882" i="19" a="1"/>
  <c r="H1818" i="19" a="1"/>
  <c r="F1946" i="19"/>
  <c r="F1882" i="19"/>
  <c r="F1818" i="19"/>
  <c r="H1882" i="19" l="1"/>
  <c r="H1818" i="19"/>
  <c r="H1946" i="19"/>
  <c r="B1884" i="19"/>
  <c r="B1820" i="19"/>
  <c r="B1948" i="19"/>
  <c r="F1883" i="19"/>
  <c r="H1883" i="19" a="1"/>
  <c r="F1819" i="19"/>
  <c r="H1947" i="19" a="1"/>
  <c r="F1947" i="19"/>
  <c r="H1819" i="19" a="1"/>
  <c r="H1883" i="19" l="1"/>
  <c r="H1947" i="19"/>
  <c r="H1819" i="19"/>
  <c r="B1949" i="19"/>
  <c r="B1821" i="19"/>
  <c r="B1885" i="19"/>
  <c r="F1948" i="19"/>
  <c r="H1884" i="19" a="1"/>
  <c r="H1820" i="19" a="1"/>
  <c r="H1948" i="19" a="1"/>
  <c r="F1884" i="19"/>
  <c r="F1820" i="19"/>
  <c r="H1884" i="19" l="1"/>
  <c r="H1948" i="19"/>
  <c r="H1820" i="19"/>
  <c r="B1950" i="19"/>
  <c r="B1886" i="19"/>
  <c r="B1822" i="19"/>
  <c r="F1949" i="19"/>
  <c r="H1949" i="19" a="1"/>
  <c r="F1821" i="19"/>
  <c r="F1885" i="19"/>
  <c r="H1885" i="19" a="1"/>
  <c r="H1821" i="19" a="1"/>
  <c r="H1885" i="19" l="1"/>
  <c r="H1949" i="19"/>
  <c r="H1821" i="19"/>
  <c r="B1951" i="19"/>
  <c r="B1823" i="19"/>
  <c r="B1887" i="19"/>
  <c r="H1950" i="19" a="1"/>
  <c r="F1822" i="19"/>
  <c r="H1822" i="19" a="1"/>
  <c r="H1886" i="19" a="1"/>
  <c r="F1950" i="19"/>
  <c r="F1886" i="19"/>
  <c r="H1886" i="19" l="1"/>
  <c r="H1822" i="19"/>
  <c r="H1950" i="19"/>
  <c r="B1952" i="19"/>
  <c r="B1888" i="19"/>
  <c r="B1824" i="19"/>
  <c r="F1823" i="19"/>
  <c r="F1887" i="19"/>
  <c r="F1951" i="19"/>
  <c r="H1887" i="19" a="1"/>
  <c r="H1823" i="19" a="1"/>
  <c r="H1951" i="19" a="1"/>
  <c r="H1887" i="19" l="1"/>
  <c r="H1951" i="19"/>
  <c r="H1823" i="19"/>
  <c r="B1889" i="19"/>
  <c r="B1825" i="19"/>
  <c r="B1953" i="19"/>
  <c r="F1952" i="19"/>
  <c r="H1888" i="19" a="1"/>
  <c r="F1888" i="19"/>
  <c r="H1824" i="19" a="1"/>
  <c r="F1824" i="19"/>
  <c r="H1952" i="19" a="1"/>
  <c r="H1888" i="19" l="1"/>
  <c r="H1952" i="19"/>
  <c r="H1824" i="19"/>
  <c r="B1954" i="19"/>
  <c r="B1890" i="19"/>
  <c r="B1826" i="19"/>
  <c r="F1889" i="19"/>
  <c r="H1953" i="19" a="1"/>
  <c r="H1825" i="19" a="1"/>
  <c r="F1825" i="19"/>
  <c r="F1953" i="19"/>
  <c r="H1889" i="19" a="1"/>
  <c r="H1953" i="19" l="1"/>
  <c r="H1825" i="19"/>
  <c r="H1889" i="19"/>
  <c r="B2019" i="19"/>
  <c r="B1827" i="19"/>
  <c r="B1891" i="19"/>
  <c r="B1955" i="19"/>
  <c r="H1890" i="19" a="1"/>
  <c r="H1826" i="19" a="1"/>
  <c r="F1890" i="19"/>
  <c r="F1954" i="19"/>
  <c r="H1954" i="19" a="1"/>
  <c r="F1826" i="19"/>
  <c r="H1954" i="19" l="1"/>
  <c r="H1826" i="19"/>
  <c r="H1890" i="19"/>
  <c r="B1956" i="19"/>
  <c r="B1892" i="19"/>
  <c r="B1828" i="19"/>
  <c r="B2020" i="19"/>
  <c r="H1827" i="19" a="1"/>
  <c r="F1891" i="19"/>
  <c r="F2019" i="19"/>
  <c r="H1891" i="19" a="1"/>
  <c r="H1955" i="19" a="1"/>
  <c r="H2019" i="19" a="1"/>
  <c r="F1955" i="19"/>
  <c r="F1827" i="19"/>
  <c r="H1955" i="19" l="1"/>
  <c r="H2019" i="19"/>
  <c r="H1891" i="19"/>
  <c r="H1827" i="19"/>
  <c r="B2021" i="19"/>
  <c r="B1957" i="19"/>
  <c r="B1829" i="19"/>
  <c r="B1893" i="19"/>
  <c r="F1892" i="19"/>
  <c r="H1956" i="19" a="1"/>
  <c r="F1956" i="19"/>
  <c r="F1828" i="19"/>
  <c r="H1892" i="19" a="1"/>
  <c r="H1828" i="19" a="1"/>
  <c r="F2020" i="19"/>
  <c r="H2020" i="19" a="1"/>
  <c r="H1828" i="19" l="1"/>
  <c r="H2020" i="19"/>
  <c r="H1956" i="19"/>
  <c r="H1892" i="19"/>
  <c r="B2022" i="19"/>
  <c r="B1958" i="19"/>
  <c r="B1894" i="19"/>
  <c r="B1830" i="19"/>
  <c r="F1893" i="19"/>
  <c r="F1829" i="19"/>
  <c r="H1829" i="19" a="1"/>
  <c r="F1957" i="19"/>
  <c r="H1893" i="19" a="1"/>
  <c r="H2021" i="19" a="1"/>
  <c r="H1957" i="19" a="1"/>
  <c r="F2021" i="19"/>
  <c r="H1957" i="19" l="1"/>
  <c r="H2021" i="19"/>
  <c r="H1893" i="19"/>
  <c r="H1829" i="19"/>
  <c r="B1895" i="19"/>
  <c r="B1831" i="19"/>
  <c r="B2023" i="19"/>
  <c r="B1959" i="19"/>
  <c r="F2022" i="19"/>
  <c r="F1958" i="19"/>
  <c r="F1830" i="19"/>
  <c r="H1830" i="19" a="1"/>
  <c r="F1894" i="19"/>
  <c r="H1894" i="19" a="1"/>
  <c r="H2022" i="19" a="1"/>
  <c r="H1958" i="19" a="1"/>
  <c r="H1894" i="19" l="1"/>
  <c r="H1958" i="19"/>
  <c r="H2022" i="19"/>
  <c r="H1830" i="19"/>
  <c r="B2024" i="19"/>
  <c r="B1960" i="19"/>
  <c r="B1896" i="19"/>
  <c r="B1832" i="19"/>
  <c r="F1895" i="19"/>
  <c r="F2023" i="19"/>
  <c r="H1831" i="19" a="1"/>
  <c r="H1895" i="19" a="1"/>
  <c r="H2023" i="19" a="1"/>
  <c r="F1959" i="19"/>
  <c r="H1959" i="19" a="1"/>
  <c r="F1831" i="19"/>
  <c r="H1959" i="19" l="1"/>
  <c r="H1831" i="19"/>
  <c r="H2023" i="19"/>
  <c r="H1895" i="19"/>
  <c r="B1961" i="19"/>
  <c r="B1833" i="19"/>
  <c r="B1897" i="19"/>
  <c r="B2025" i="19"/>
  <c r="F1960" i="19"/>
  <c r="H2024" i="19" a="1"/>
  <c r="H1896" i="19" a="1"/>
  <c r="H1960" i="19" a="1"/>
  <c r="F2024" i="19"/>
  <c r="F1832" i="19"/>
  <c r="F1896" i="19"/>
  <c r="H1832" i="19" a="1"/>
  <c r="H1896" i="19" l="1"/>
  <c r="H1832" i="19"/>
  <c r="H2024" i="19"/>
  <c r="H1960" i="19"/>
  <c r="B2026" i="19"/>
  <c r="B1898" i="19"/>
  <c r="B1834" i="19"/>
  <c r="B1962" i="19"/>
  <c r="F1833" i="19"/>
  <c r="H2025" i="19" a="1"/>
  <c r="H1961" i="19" a="1"/>
  <c r="F1961" i="19"/>
  <c r="H1833" i="19" a="1"/>
  <c r="F1897" i="19"/>
  <c r="H1897" i="19" a="1"/>
  <c r="F2025" i="19"/>
  <c r="H1961" i="19" l="1"/>
  <c r="H1897" i="19"/>
  <c r="H1833" i="19"/>
  <c r="H2025" i="19"/>
  <c r="B2027" i="19"/>
  <c r="B1963" i="19"/>
  <c r="B1899" i="19"/>
  <c r="B1835" i="19"/>
  <c r="H1962" i="19" a="1"/>
  <c r="H1898" i="19" a="1"/>
  <c r="H2026" i="19" a="1"/>
  <c r="F1962" i="19"/>
  <c r="F1834" i="19"/>
  <c r="F2026" i="19"/>
  <c r="F1898" i="19"/>
  <c r="H1834" i="19" a="1"/>
  <c r="H1898" i="19" l="1"/>
  <c r="H1834" i="19"/>
  <c r="H2026" i="19"/>
  <c r="H1962" i="19"/>
  <c r="B1964" i="19"/>
  <c r="B1900" i="19"/>
  <c r="B1836" i="19"/>
  <c r="B2028" i="19"/>
  <c r="H1899" i="19" a="1"/>
  <c r="F2027" i="19"/>
  <c r="F1835" i="19"/>
  <c r="H2027" i="19" a="1"/>
  <c r="F1963" i="19"/>
  <c r="H1963" i="19" a="1"/>
  <c r="F1899" i="19"/>
  <c r="H1835" i="19" a="1"/>
  <c r="H1963" i="19" l="1"/>
  <c r="H1835" i="19"/>
  <c r="H2027" i="19"/>
  <c r="H1899" i="19"/>
  <c r="B2029" i="19"/>
  <c r="B1901" i="19"/>
  <c r="B1965" i="19"/>
  <c r="H1900" i="19" a="1"/>
  <c r="F1964" i="19"/>
  <c r="H2028" i="19" a="1"/>
  <c r="H1836" i="19" a="1"/>
  <c r="H1964" i="19" a="1"/>
  <c r="F2028" i="19"/>
  <c r="F1900" i="19"/>
  <c r="F1836" i="19"/>
  <c r="H2028" i="19" l="1"/>
  <c r="H1964" i="19"/>
  <c r="H1836" i="19"/>
  <c r="H1900" i="19"/>
  <c r="B1966" i="19"/>
  <c r="B1902" i="19"/>
  <c r="B2030" i="19"/>
  <c r="H2029" i="19" a="1"/>
  <c r="F2029" i="19"/>
  <c r="H1901" i="19" a="1"/>
  <c r="F1965" i="19"/>
  <c r="H1965" i="19" a="1"/>
  <c r="F1901" i="19"/>
  <c r="H1965" i="19" l="1"/>
  <c r="H1901" i="19"/>
  <c r="H2029" i="19"/>
  <c r="B1903" i="19"/>
  <c r="B1967" i="19"/>
  <c r="B2031" i="19"/>
  <c r="F1902" i="19"/>
  <c r="F2030" i="19"/>
  <c r="F1966" i="19"/>
  <c r="H1902" i="19" a="1"/>
  <c r="H1966" i="19" a="1"/>
  <c r="H2030" i="19" a="1"/>
  <c r="H1966" i="19" l="1"/>
  <c r="H2030" i="19"/>
  <c r="H1902" i="19"/>
  <c r="B2032" i="19"/>
  <c r="B1968" i="19"/>
  <c r="B1904" i="19"/>
  <c r="F1903" i="19"/>
  <c r="F2031" i="19"/>
  <c r="F1967" i="19"/>
  <c r="H1967" i="19" a="1"/>
  <c r="H2031" i="19" a="1"/>
  <c r="H1903" i="19" a="1"/>
  <c r="H1903" i="19" l="1"/>
  <c r="H2031" i="19"/>
  <c r="H1967" i="19"/>
  <c r="B1969" i="19"/>
  <c r="B1905" i="19"/>
  <c r="B2033" i="19"/>
  <c r="H2032" i="19" a="1"/>
  <c r="F2032" i="19"/>
  <c r="H1968" i="19" a="1"/>
  <c r="H1904" i="19" a="1"/>
  <c r="F1904" i="19"/>
  <c r="F1968" i="19"/>
  <c r="H1968" i="19" l="1"/>
  <c r="H2032" i="19"/>
  <c r="H1904" i="19"/>
  <c r="B1970" i="19"/>
  <c r="B1906" i="19"/>
  <c r="B2034" i="19"/>
  <c r="F1905" i="19"/>
  <c r="F2033" i="19"/>
  <c r="H1905" i="19" a="1"/>
  <c r="H2033" i="19" a="1"/>
  <c r="F1969" i="19"/>
  <c r="H1969" i="19" a="1"/>
  <c r="H2033" i="19" l="1"/>
  <c r="H1905" i="19"/>
  <c r="H1969" i="19"/>
  <c r="B1971" i="19"/>
  <c r="B1907" i="19"/>
  <c r="B2035" i="19"/>
  <c r="H1970" i="19" a="1"/>
  <c r="F1970" i="19"/>
  <c r="F1906" i="19"/>
  <c r="H1906" i="19" a="1"/>
  <c r="F2034" i="19"/>
  <c r="H2034" i="19" a="1"/>
  <c r="H2034" i="19" l="1"/>
  <c r="H1970" i="19"/>
  <c r="H1906" i="19"/>
  <c r="B2036" i="19"/>
  <c r="B1972" i="19"/>
  <c r="B1908" i="19"/>
  <c r="F2035" i="19"/>
  <c r="H1971" i="19" a="1"/>
  <c r="H2035" i="19" a="1"/>
  <c r="H1907" i="19" a="1"/>
  <c r="F1971" i="19"/>
  <c r="F1907" i="19"/>
  <c r="H1971" i="19" l="1"/>
  <c r="H2035" i="19"/>
  <c r="H1907" i="19"/>
  <c r="B1973" i="19"/>
  <c r="B1909" i="19"/>
  <c r="B2037" i="19"/>
  <c r="H1972" i="19" a="1"/>
  <c r="F1972" i="19"/>
  <c r="H1908" i="19" a="1"/>
  <c r="F1908" i="19"/>
  <c r="F2036" i="19"/>
  <c r="H2036" i="19" a="1"/>
  <c r="H1972" i="19" l="1"/>
  <c r="H2036" i="19"/>
  <c r="H1908" i="19"/>
  <c r="B1974" i="19"/>
  <c r="B1910" i="19"/>
  <c r="B2038" i="19"/>
  <c r="H1973" i="19" a="1"/>
  <c r="F1973" i="19"/>
  <c r="F1909" i="19"/>
  <c r="F2037" i="19"/>
  <c r="H1909" i="19" a="1"/>
  <c r="H2037" i="19" a="1"/>
  <c r="H1909" i="19" l="1"/>
  <c r="H1973" i="19"/>
  <c r="H2037" i="19"/>
  <c r="B1975" i="19"/>
  <c r="B1911" i="19"/>
  <c r="B2039" i="19"/>
  <c r="H1974" i="19" a="1"/>
  <c r="H2038" i="19" a="1"/>
  <c r="F1910" i="19"/>
  <c r="H1910" i="19" a="1"/>
  <c r="F1974" i="19"/>
  <c r="F2038" i="19"/>
  <c r="H2038" i="19" l="1"/>
  <c r="H1974" i="19"/>
  <c r="H1910" i="19"/>
  <c r="B1976" i="19"/>
  <c r="B1912" i="19"/>
  <c r="B2040" i="19"/>
  <c r="H1975" i="19" a="1"/>
  <c r="F1975" i="19"/>
  <c r="F2039" i="19"/>
  <c r="F1911" i="19"/>
  <c r="H1911" i="19" a="1"/>
  <c r="H2039" i="19" a="1"/>
  <c r="H1911" i="19" l="1"/>
  <c r="H1975" i="19"/>
  <c r="H2039" i="19"/>
  <c r="B1977" i="19"/>
  <c r="B1913" i="19"/>
  <c r="B2041" i="19"/>
  <c r="H1976" i="19" a="1"/>
  <c r="F2040" i="19"/>
  <c r="H2040" i="19" a="1"/>
  <c r="F1912" i="19"/>
  <c r="H1912" i="19" a="1"/>
  <c r="F1976" i="19"/>
  <c r="H1912" i="19" l="1"/>
  <c r="H2040" i="19"/>
  <c r="H1976" i="19"/>
  <c r="B1978" i="19"/>
  <c r="B1914" i="19"/>
  <c r="B2042" i="19"/>
  <c r="F2041" i="19"/>
  <c r="F1977" i="19"/>
  <c r="H2041" i="19" a="1"/>
  <c r="H1913" i="19" a="1"/>
  <c r="F1913" i="19"/>
  <c r="H1977" i="19" a="1"/>
  <c r="H2041" i="19" l="1"/>
  <c r="H1913" i="19"/>
  <c r="H1977" i="19"/>
  <c r="B1979" i="19"/>
  <c r="B1915" i="19"/>
  <c r="B2043" i="19"/>
  <c r="H1978" i="19" a="1"/>
  <c r="H1914" i="19" a="1"/>
  <c r="F1914" i="19"/>
  <c r="H2042" i="19" a="1"/>
  <c r="F2042" i="19"/>
  <c r="F1978" i="19"/>
  <c r="H1914" i="19" l="1"/>
  <c r="H1978" i="19"/>
  <c r="H2042" i="19"/>
  <c r="B1980" i="19"/>
  <c r="B1916" i="19"/>
  <c r="B2044" i="19"/>
  <c r="H1915" i="19" a="1"/>
  <c r="F1915" i="19"/>
  <c r="H1979" i="19" a="1"/>
  <c r="H2043" i="19" a="1"/>
  <c r="F1979" i="19"/>
  <c r="F2043" i="19"/>
  <c r="H2043" i="19" l="1"/>
  <c r="H1915" i="19"/>
  <c r="H1979" i="19"/>
  <c r="B2045" i="19"/>
  <c r="B1981" i="19"/>
  <c r="B1917" i="19"/>
  <c r="H1916" i="19" a="1"/>
  <c r="F1980" i="19"/>
  <c r="F2044" i="19"/>
  <c r="F1916" i="19"/>
  <c r="H1980" i="19" a="1"/>
  <c r="H2044" i="19" a="1"/>
  <c r="H1980" i="19" l="1"/>
  <c r="H1916" i="19"/>
  <c r="H2044" i="19"/>
  <c r="B1982" i="19"/>
  <c r="B1918" i="19"/>
  <c r="B2110" i="19"/>
  <c r="B2046" i="19"/>
  <c r="F1917" i="19"/>
  <c r="F1981" i="19"/>
  <c r="H2045" i="19" a="1"/>
  <c r="F2045" i="19"/>
  <c r="H1917" i="19" a="1"/>
  <c r="H1981" i="19" a="1"/>
  <c r="H1981" i="19" l="1"/>
  <c r="H1917" i="19"/>
  <c r="H2045" i="19"/>
  <c r="B2111" i="19"/>
  <c r="B1919" i="19"/>
  <c r="B1983" i="19"/>
  <c r="B2047" i="19"/>
  <c r="H1918" i="19" a="1"/>
  <c r="H2046" i="19" a="1"/>
  <c r="H2110" i="19" a="1"/>
  <c r="F1918" i="19"/>
  <c r="F2110" i="19"/>
  <c r="H1982" i="19" a="1"/>
  <c r="F2046" i="19"/>
  <c r="F1982" i="19"/>
  <c r="H2046" i="19" l="1"/>
  <c r="H1982" i="19"/>
  <c r="H2110" i="19"/>
  <c r="H1918" i="19"/>
  <c r="B2048" i="19"/>
  <c r="B1984" i="19"/>
  <c r="B1920" i="19"/>
  <c r="B2112" i="19"/>
  <c r="H1983" i="19" a="1"/>
  <c r="F2047" i="19"/>
  <c r="H1919" i="19" a="1"/>
  <c r="H2111" i="19" a="1"/>
  <c r="F1919" i="19"/>
  <c r="H2047" i="19" a="1"/>
  <c r="F2111" i="19"/>
  <c r="F1983" i="19"/>
  <c r="H2047" i="19" l="1"/>
  <c r="H2111" i="19"/>
  <c r="H1919" i="19"/>
  <c r="H1983" i="19"/>
  <c r="B2113" i="19"/>
  <c r="B1985" i="19"/>
  <c r="B1921" i="19"/>
  <c r="B2049" i="19"/>
  <c r="H2048" i="19" a="1"/>
  <c r="H1920" i="19" a="1"/>
  <c r="F2112" i="19"/>
  <c r="F1984" i="19"/>
  <c r="F1920" i="19"/>
  <c r="H1984" i="19" a="1"/>
  <c r="H2112" i="19" a="1"/>
  <c r="F2048" i="19"/>
  <c r="H1984" i="19" l="1"/>
  <c r="H2112" i="19"/>
  <c r="H1920" i="19"/>
  <c r="H2048" i="19"/>
  <c r="B1986" i="19"/>
  <c r="B1922" i="19"/>
  <c r="B2050" i="19"/>
  <c r="B2114" i="19"/>
  <c r="F2113" i="19"/>
  <c r="H2113" i="19" a="1"/>
  <c r="H1985" i="19" a="1"/>
  <c r="H2049" i="19" a="1"/>
  <c r="F2049" i="19"/>
  <c r="H1921" i="19" a="1"/>
  <c r="F1985" i="19"/>
  <c r="F1921" i="19"/>
  <c r="H1985" i="19" l="1"/>
  <c r="H2113" i="19"/>
  <c r="H1921" i="19"/>
  <c r="H2049" i="19"/>
  <c r="B2051" i="19"/>
  <c r="B2115" i="19"/>
  <c r="B1987" i="19"/>
  <c r="B1923" i="19"/>
  <c r="H2114" i="19" a="1"/>
  <c r="H1986" i="19" a="1"/>
  <c r="F1922" i="19"/>
  <c r="F1986" i="19"/>
  <c r="H2050" i="19" a="1"/>
  <c r="F2050" i="19"/>
  <c r="H1922" i="19" a="1"/>
  <c r="F2114" i="19"/>
  <c r="H1922" i="19" l="1"/>
  <c r="H1986" i="19"/>
  <c r="H2050" i="19"/>
  <c r="H2114" i="19"/>
  <c r="B2116" i="19"/>
  <c r="B1988" i="19"/>
  <c r="B1924" i="19"/>
  <c r="B2052" i="19"/>
  <c r="H2115" i="19" a="1"/>
  <c r="F2051" i="19"/>
  <c r="H1923" i="19" a="1"/>
  <c r="H1987" i="19" a="1"/>
  <c r="F1923" i="19"/>
  <c r="F2115" i="19"/>
  <c r="H2051" i="19" a="1"/>
  <c r="F1987" i="19"/>
  <c r="H1987" i="19" l="1"/>
  <c r="H2051" i="19"/>
  <c r="H1923" i="19"/>
  <c r="H2115" i="19"/>
  <c r="B2117" i="19"/>
  <c r="B1989" i="19"/>
  <c r="B1925" i="19"/>
  <c r="B2053" i="19"/>
  <c r="H1924" i="19" a="1"/>
  <c r="F2052" i="19"/>
  <c r="H2052" i="19" a="1"/>
  <c r="F2116" i="19"/>
  <c r="F1988" i="19"/>
  <c r="F1924" i="19"/>
  <c r="H1988" i="19" a="1"/>
  <c r="H2116" i="19" a="1"/>
  <c r="H2052" i="19" l="1"/>
  <c r="H1988" i="19"/>
  <c r="H2116" i="19"/>
  <c r="H1924" i="19"/>
  <c r="B2054" i="19"/>
  <c r="B2118" i="19"/>
  <c r="B1990" i="19"/>
  <c r="B1926" i="19"/>
  <c r="H2117" i="19" a="1"/>
  <c r="F2053" i="19"/>
  <c r="H1989" i="19" a="1"/>
  <c r="F1925" i="19"/>
  <c r="F2117" i="19"/>
  <c r="H1925" i="19" a="1"/>
  <c r="H2053" i="19" a="1"/>
  <c r="F1989" i="19"/>
  <c r="H1925" i="19" l="1"/>
  <c r="H1989" i="19"/>
  <c r="H2053" i="19"/>
  <c r="H2117" i="19"/>
  <c r="B1991" i="19"/>
  <c r="B1927" i="19"/>
  <c r="B2055" i="19"/>
  <c r="B2119" i="19"/>
  <c r="F1990" i="19"/>
  <c r="H2054" i="19" a="1"/>
  <c r="H2118" i="19" a="1"/>
  <c r="F2054" i="19"/>
  <c r="H1926" i="19" a="1"/>
  <c r="H1990" i="19" a="1"/>
  <c r="F1926" i="19"/>
  <c r="F2118" i="19"/>
  <c r="H1990" i="19" l="1"/>
  <c r="H2054" i="19"/>
  <c r="H1926" i="19"/>
  <c r="H2118" i="19"/>
  <c r="B2120" i="19"/>
  <c r="B2056" i="19"/>
  <c r="B1992" i="19"/>
  <c r="F1927" i="19"/>
  <c r="F1991" i="19"/>
  <c r="H1991" i="19" a="1"/>
  <c r="H2055" i="19" a="1"/>
  <c r="H1927" i="19" a="1"/>
  <c r="H2119" i="19" a="1"/>
  <c r="F2055" i="19"/>
  <c r="F2119" i="19"/>
  <c r="H2055" i="19" l="1"/>
  <c r="H1927" i="19"/>
  <c r="H1991" i="19"/>
  <c r="H2119" i="19"/>
  <c r="B2057" i="19"/>
  <c r="B1993" i="19"/>
  <c r="B2121" i="19"/>
  <c r="F1992" i="19"/>
  <c r="H2120" i="19" a="1"/>
  <c r="F2120" i="19"/>
  <c r="F2056" i="19"/>
  <c r="H2056" i="19" a="1"/>
  <c r="H1992" i="19" a="1"/>
  <c r="H1992" i="19" l="1"/>
  <c r="H2120" i="19"/>
  <c r="H2056" i="19"/>
  <c r="B2122" i="19"/>
  <c r="B2058" i="19"/>
  <c r="B1994" i="19"/>
  <c r="F2121" i="19"/>
  <c r="H2121" i="19" a="1"/>
  <c r="F1993" i="19"/>
  <c r="H1993" i="19" a="1"/>
  <c r="F2057" i="19"/>
  <c r="H2057" i="19" a="1"/>
  <c r="H2121" i="19" l="1"/>
  <c r="H2057" i="19"/>
  <c r="H1993" i="19"/>
  <c r="B2123" i="19"/>
  <c r="B2059" i="19"/>
  <c r="B1995" i="19"/>
  <c r="H1994" i="19" a="1"/>
  <c r="F2122" i="19"/>
  <c r="F1994" i="19"/>
  <c r="F2058" i="19"/>
  <c r="H2122" i="19" a="1"/>
  <c r="H2058" i="19" a="1"/>
  <c r="H2122" i="19" l="1"/>
  <c r="H1994" i="19"/>
  <c r="H2058" i="19"/>
  <c r="B2060" i="19"/>
  <c r="B1996" i="19"/>
  <c r="B2124" i="19"/>
  <c r="F2059" i="19"/>
  <c r="F1995" i="19"/>
  <c r="H2123" i="19" a="1"/>
  <c r="H2059" i="19" a="1"/>
  <c r="H1995" i="19" a="1"/>
  <c r="F2123" i="19"/>
  <c r="H2059" i="19" l="1"/>
  <c r="H2123" i="19"/>
  <c r="H1995" i="19"/>
  <c r="B2125" i="19"/>
  <c r="B2061" i="19"/>
  <c r="B1997" i="19"/>
  <c r="F2060" i="19"/>
  <c r="H2124" i="19" a="1"/>
  <c r="H1996" i="19" a="1"/>
  <c r="F2124" i="19"/>
  <c r="H2060" i="19" a="1"/>
  <c r="F1996" i="19"/>
  <c r="H2124" i="19" l="1"/>
  <c r="H2060" i="19"/>
  <c r="H1996" i="19"/>
  <c r="B2062" i="19"/>
  <c r="B1998" i="19"/>
  <c r="B2126" i="19"/>
  <c r="F2125" i="19"/>
  <c r="F1997" i="19"/>
  <c r="F2061" i="19"/>
  <c r="H1997" i="19" a="1"/>
  <c r="H2061" i="19" a="1"/>
  <c r="H2125" i="19" a="1"/>
  <c r="H2061" i="19" l="1"/>
  <c r="H2125" i="19"/>
  <c r="H1997" i="19"/>
  <c r="B2063" i="19"/>
  <c r="B1999" i="19"/>
  <c r="B2127" i="19"/>
  <c r="H2062" i="19" a="1"/>
  <c r="H2126" i="19" a="1"/>
  <c r="H1998" i="19" a="1"/>
  <c r="F1998" i="19"/>
  <c r="F2126" i="19"/>
  <c r="F2062" i="19"/>
  <c r="H2126" i="19" l="1"/>
  <c r="H1998" i="19"/>
  <c r="H2062" i="19"/>
  <c r="B2064" i="19"/>
  <c r="B2000" i="19"/>
  <c r="B2128" i="19"/>
  <c r="F2063" i="19"/>
  <c r="H1999" i="19" a="1"/>
  <c r="F1999" i="19"/>
  <c r="H2063" i="19" a="1"/>
  <c r="H2127" i="19" a="1"/>
  <c r="F2127" i="19"/>
  <c r="H1999" i="19" l="1"/>
  <c r="H2063" i="19"/>
  <c r="H2127" i="19"/>
  <c r="B2065" i="19"/>
  <c r="B2001" i="19"/>
  <c r="B2129" i="19"/>
  <c r="F2000" i="19"/>
  <c r="H2000" i="19" a="1"/>
  <c r="F2064" i="19"/>
  <c r="F2128" i="19"/>
  <c r="H2128" i="19" a="1"/>
  <c r="H2064" i="19" a="1"/>
  <c r="H2000" i="19" l="1"/>
  <c r="H2128" i="19"/>
  <c r="H2064" i="19"/>
  <c r="B2066" i="19"/>
  <c r="B2002" i="19"/>
  <c r="B2130" i="19"/>
  <c r="H2065" i="19" a="1"/>
  <c r="F2129" i="19"/>
  <c r="F2001" i="19"/>
  <c r="F2065" i="19"/>
  <c r="H2129" i="19" a="1"/>
  <c r="H2001" i="19" a="1"/>
  <c r="H2001" i="19" l="1"/>
  <c r="H2129" i="19"/>
  <c r="H2065" i="19"/>
  <c r="B2067" i="19"/>
  <c r="B2003" i="19"/>
  <c r="B2131" i="19"/>
  <c r="H2066" i="19" a="1"/>
  <c r="H2130" i="19" a="1"/>
  <c r="F2130" i="19"/>
  <c r="F2002" i="19"/>
  <c r="H2002" i="19" a="1"/>
  <c r="F2066" i="19"/>
  <c r="H2130" i="19" l="1"/>
  <c r="H2002" i="19"/>
  <c r="H2066" i="19"/>
  <c r="B2068" i="19"/>
  <c r="B2004" i="19"/>
  <c r="B2132" i="19"/>
  <c r="F2067" i="19"/>
  <c r="F2003" i="19"/>
  <c r="H2131" i="19" a="1"/>
  <c r="H2067" i="19" a="1"/>
  <c r="F2131" i="19"/>
  <c r="H2003" i="19" a="1"/>
  <c r="H2131" i="19" l="1"/>
  <c r="H2067" i="19"/>
  <c r="H2003" i="19"/>
  <c r="B2133" i="19"/>
  <c r="B2069" i="19"/>
  <c r="B2005" i="19"/>
  <c r="H2004" i="19" a="1"/>
  <c r="H2068" i="19" a="1"/>
  <c r="H2132" i="19" a="1"/>
  <c r="F2132" i="19"/>
  <c r="F2068" i="19"/>
  <c r="F2004" i="19"/>
  <c r="H2068" i="19" l="1"/>
  <c r="H2132" i="19"/>
  <c r="H2004" i="19"/>
  <c r="B2070" i="19"/>
  <c r="B2006" i="19"/>
  <c r="B2134" i="19"/>
  <c r="F2069" i="19"/>
  <c r="H2005" i="19" a="1"/>
  <c r="F2133" i="19"/>
  <c r="H2069" i="19" a="1"/>
  <c r="H2133" i="19" a="1"/>
  <c r="F2005" i="19"/>
  <c r="H2133" i="19" l="1"/>
  <c r="H2069" i="19"/>
  <c r="H2005" i="19"/>
  <c r="B2135" i="19"/>
  <c r="B2071" i="19"/>
  <c r="B2007" i="19"/>
  <c r="H2006" i="19" a="1"/>
  <c r="F2006" i="19"/>
  <c r="H2070" i="19" a="1"/>
  <c r="F2134" i="19"/>
  <c r="H2134" i="19" a="1"/>
  <c r="F2070" i="19"/>
  <c r="H2134" i="19" l="1"/>
  <c r="H2070" i="19"/>
  <c r="H2006" i="19"/>
  <c r="B2136" i="19"/>
  <c r="B2072" i="19"/>
  <c r="B2008" i="19"/>
  <c r="H2007" i="19" a="1"/>
  <c r="F2007" i="19"/>
  <c r="F2071" i="19"/>
  <c r="H2071" i="19" a="1"/>
  <c r="H2135" i="19" a="1"/>
  <c r="F2135" i="19"/>
  <c r="H2135" i="19" l="1"/>
  <c r="H2071" i="19"/>
  <c r="H2007" i="19"/>
  <c r="B2201" i="19"/>
  <c r="B2073" i="19"/>
  <c r="B2009" i="19"/>
  <c r="B2137" i="19"/>
  <c r="H2008" i="19" a="1"/>
  <c r="H2136" i="19" a="1"/>
  <c r="H2072" i="19" a="1"/>
  <c r="F2136" i="19"/>
  <c r="F2008" i="19"/>
  <c r="F2072" i="19"/>
  <c r="H2136" i="19" l="1"/>
  <c r="H2072" i="19"/>
  <c r="H2008" i="19"/>
  <c r="B2202" i="19"/>
  <c r="B2138" i="19"/>
  <c r="B2074" i="19"/>
  <c r="B2010" i="19"/>
  <c r="F2137" i="19"/>
  <c r="H2137" i="19" a="1"/>
  <c r="F2073" i="19"/>
  <c r="H2201" i="19" a="1"/>
  <c r="F2201" i="19"/>
  <c r="H2073" i="19" a="1"/>
  <c r="F2009" i="19"/>
  <c r="H2009" i="19" a="1"/>
  <c r="H2009" i="19" l="1"/>
  <c r="H2201" i="19"/>
  <c r="H2137" i="19"/>
  <c r="H2073" i="19"/>
  <c r="B2203" i="19"/>
  <c r="B2075" i="19"/>
  <c r="B2011" i="19"/>
  <c r="B2139" i="19"/>
  <c r="F2074" i="19"/>
  <c r="H2010" i="19" a="1"/>
  <c r="H2074" i="19" a="1"/>
  <c r="F2138" i="19"/>
  <c r="F2010" i="19"/>
  <c r="H2202" i="19" a="1"/>
  <c r="F2202" i="19"/>
  <c r="H2138" i="19" a="1"/>
  <c r="H2202" i="19" l="1"/>
  <c r="H2138" i="19"/>
  <c r="H2010" i="19"/>
  <c r="H2074" i="19"/>
  <c r="B2204" i="19"/>
  <c r="B2140" i="19"/>
  <c r="B2076" i="19"/>
  <c r="B2012" i="19"/>
  <c r="F2203" i="19"/>
  <c r="H2139" i="19" a="1"/>
  <c r="F2011" i="19"/>
  <c r="H2203" i="19" a="1"/>
  <c r="H2075" i="19" a="1"/>
  <c r="F2139" i="19"/>
  <c r="H2011" i="19" a="1"/>
  <c r="F2075" i="19"/>
  <c r="H2011" i="19" l="1"/>
  <c r="H2203" i="19"/>
  <c r="H2139" i="19"/>
  <c r="H2075" i="19"/>
  <c r="B2077" i="19"/>
  <c r="B2013" i="19"/>
  <c r="B2141" i="19"/>
  <c r="B2205" i="19"/>
  <c r="H2076" i="19" a="1"/>
  <c r="F2204" i="19"/>
  <c r="F2076" i="19"/>
  <c r="H2204" i="19" a="1"/>
  <c r="F2012" i="19"/>
  <c r="H2012" i="19" a="1"/>
  <c r="H2140" i="19" a="1"/>
  <c r="F2140" i="19"/>
  <c r="H2012" i="19" l="1"/>
  <c r="H2204" i="19"/>
  <c r="H2140" i="19"/>
  <c r="H2076" i="19"/>
  <c r="B2078" i="19"/>
  <c r="B2014" i="19"/>
  <c r="B2142" i="19"/>
  <c r="B2206" i="19"/>
  <c r="H2077" i="19" a="1"/>
  <c r="F2205" i="19"/>
  <c r="H2013" i="19" a="1"/>
  <c r="F2013" i="19"/>
  <c r="H2205" i="19" a="1"/>
  <c r="F2077" i="19"/>
  <c r="F2141" i="19"/>
  <c r="H2141" i="19" a="1"/>
  <c r="H2013" i="19" l="1"/>
  <c r="H2141" i="19"/>
  <c r="H2205" i="19"/>
  <c r="H2077" i="19"/>
  <c r="B2079" i="19"/>
  <c r="B2015" i="19"/>
  <c r="B2143" i="19"/>
  <c r="B2207" i="19"/>
  <c r="F2078" i="19"/>
  <c r="F2206" i="19"/>
  <c r="H2014" i="19" a="1"/>
  <c r="F2014" i="19"/>
  <c r="H2206" i="19" a="1"/>
  <c r="H2142" i="19" a="1"/>
  <c r="F2142" i="19"/>
  <c r="H2078" i="19" a="1"/>
  <c r="H2142" i="19" l="1"/>
  <c r="H2078" i="19"/>
  <c r="H2206" i="19"/>
  <c r="H2014" i="19"/>
  <c r="B2144" i="19"/>
  <c r="B2208" i="19"/>
  <c r="B2080" i="19"/>
  <c r="B2016" i="19"/>
  <c r="H2207" i="19" a="1"/>
  <c r="F2143" i="19"/>
  <c r="F2079" i="19"/>
  <c r="F2015" i="19"/>
  <c r="H2143" i="19" a="1"/>
  <c r="F2207" i="19"/>
  <c r="H2079" i="19" a="1"/>
  <c r="H2015" i="19" a="1"/>
  <c r="H2015" i="19" l="1"/>
  <c r="H2079" i="19"/>
  <c r="H2143" i="19"/>
  <c r="H2207" i="19"/>
  <c r="B2145" i="19"/>
  <c r="B2081" i="19"/>
  <c r="B2017" i="19"/>
  <c r="B2209" i="19"/>
  <c r="H2016" i="19" a="1"/>
  <c r="H2080" i="19" a="1"/>
  <c r="H2208" i="19" a="1"/>
  <c r="F2144" i="19"/>
  <c r="F2080" i="19"/>
  <c r="F2208" i="19"/>
  <c r="H2144" i="19" a="1"/>
  <c r="F2016" i="19"/>
  <c r="H2144" i="19" l="1"/>
  <c r="H2208" i="19"/>
  <c r="H2080" i="19"/>
  <c r="H2016" i="19"/>
  <c r="B2210" i="19"/>
  <c r="B2082" i="19"/>
  <c r="B2018" i="19"/>
  <c r="B2146" i="19"/>
  <c r="H2145" i="19" a="1"/>
  <c r="F2081" i="19"/>
  <c r="H2081" i="19" a="1"/>
  <c r="H2017" i="19" a="1"/>
  <c r="F2209" i="19"/>
  <c r="F2017" i="19"/>
  <c r="H2209" i="19" a="1"/>
  <c r="F2145" i="19"/>
  <c r="H2081" i="19" l="1"/>
  <c r="H2209" i="19"/>
  <c r="H2017" i="19"/>
  <c r="H2145" i="19"/>
  <c r="B2083" i="19"/>
  <c r="B2147" i="19"/>
  <c r="B2211" i="19"/>
  <c r="H2082" i="19" a="1"/>
  <c r="F2082" i="19"/>
  <c r="H2146" i="19" a="1"/>
  <c r="H2210" i="19" a="1"/>
  <c r="F2210" i="19"/>
  <c r="F2018" i="19"/>
  <c r="H2018" i="19" a="1"/>
  <c r="F2146" i="19"/>
  <c r="H2018" i="19" l="1"/>
  <c r="H2146" i="19"/>
  <c r="H2082" i="19"/>
  <c r="H2210" i="19"/>
  <c r="B2148" i="19"/>
  <c r="B2084" i="19"/>
  <c r="B2212" i="19"/>
  <c r="F2083" i="19"/>
  <c r="F2147" i="19"/>
  <c r="H2211" i="19" a="1"/>
  <c r="F2211" i="19"/>
  <c r="H2083" i="19" a="1"/>
  <c r="H2147" i="19" a="1"/>
  <c r="H2147" i="19" l="1"/>
  <c r="H2083" i="19"/>
  <c r="H2211" i="19"/>
  <c r="B2149" i="19"/>
  <c r="B2085" i="19"/>
  <c r="B2213" i="19"/>
  <c r="F2148" i="19"/>
  <c r="F2084" i="19"/>
  <c r="H2148" i="19" a="1"/>
  <c r="F2212" i="19"/>
  <c r="H2212" i="19" a="1"/>
  <c r="H2084" i="19" a="1"/>
  <c r="H2084" i="19" l="1"/>
  <c r="H2148" i="19"/>
  <c r="H2212" i="19"/>
  <c r="B2150" i="19"/>
  <c r="B2086" i="19"/>
  <c r="B2214" i="19"/>
  <c r="H2149" i="19" a="1"/>
  <c r="H2213" i="19" a="1"/>
  <c r="H2085" i="19" a="1"/>
  <c r="F2213" i="19"/>
  <c r="F2085" i="19"/>
  <c r="F2149" i="19"/>
  <c r="H2085" i="19" l="1"/>
  <c r="H2149" i="19"/>
  <c r="H2213" i="19"/>
  <c r="B2215" i="19"/>
  <c r="B2151" i="19"/>
  <c r="B2087" i="19"/>
  <c r="F2086" i="19"/>
  <c r="H2150" i="19" a="1"/>
  <c r="H2214" i="19" a="1"/>
  <c r="F2150" i="19"/>
  <c r="H2086" i="19" a="1"/>
  <c r="F2214" i="19"/>
  <c r="H2150" i="19" l="1"/>
  <c r="H2086" i="19"/>
  <c r="H2214" i="19"/>
  <c r="B2152" i="19"/>
  <c r="B2088" i="19"/>
  <c r="B2216" i="19"/>
  <c r="F2151" i="19"/>
  <c r="F2087" i="19"/>
  <c r="F2215" i="19"/>
  <c r="H2087" i="19" a="1"/>
  <c r="H2151" i="19" a="1"/>
  <c r="H2215" i="19" a="1"/>
  <c r="H2151" i="19" l="1"/>
  <c r="H2215" i="19"/>
  <c r="H2087" i="19"/>
  <c r="B2217" i="19"/>
  <c r="B2153" i="19"/>
  <c r="B2089" i="19"/>
  <c r="H2088" i="19" a="1"/>
  <c r="H2216" i="19" a="1"/>
  <c r="F2088" i="19"/>
  <c r="H2152" i="19" a="1"/>
  <c r="F2152" i="19"/>
  <c r="F2216" i="19"/>
  <c r="H2216" i="19" l="1"/>
  <c r="H2088" i="19"/>
  <c r="H2152" i="19"/>
  <c r="B2218" i="19"/>
  <c r="B2154" i="19"/>
  <c r="B2090" i="19"/>
  <c r="F2217" i="19"/>
  <c r="H2217" i="19" a="1"/>
  <c r="H2089" i="19" a="1"/>
  <c r="F2153" i="19"/>
  <c r="H2153" i="19" a="1"/>
  <c r="F2089" i="19"/>
  <c r="H2153" i="19" l="1"/>
  <c r="H2089" i="19"/>
  <c r="H2217" i="19"/>
  <c r="B2155" i="19"/>
  <c r="B2091" i="19"/>
  <c r="B2219" i="19"/>
  <c r="F2154" i="19"/>
  <c r="F2090" i="19"/>
  <c r="H2090" i="19" a="1"/>
  <c r="H2154" i="19" a="1"/>
  <c r="F2218" i="19"/>
  <c r="H2218" i="19" a="1"/>
  <c r="H2154" i="19" l="1"/>
  <c r="H2090" i="19"/>
  <c r="H2218" i="19"/>
  <c r="B2156" i="19"/>
  <c r="B2092" i="19"/>
  <c r="B2220" i="19"/>
  <c r="F2155" i="19"/>
  <c r="H2091" i="19" a="1"/>
  <c r="H2219" i="19" a="1"/>
  <c r="F2219" i="19"/>
  <c r="F2091" i="19"/>
  <c r="H2155" i="19" a="1"/>
  <c r="H2219" i="19" l="1"/>
  <c r="H2155" i="19"/>
  <c r="H2091" i="19"/>
  <c r="B2157" i="19"/>
  <c r="B2093" i="19"/>
  <c r="B2221" i="19"/>
  <c r="H2156" i="19" a="1"/>
  <c r="F2092" i="19"/>
  <c r="H2092" i="19" a="1"/>
  <c r="H2220" i="19" a="1"/>
  <c r="F2220" i="19"/>
  <c r="F2156" i="19"/>
  <c r="H2092" i="19" l="1"/>
  <c r="H2156" i="19"/>
  <c r="H2220" i="19"/>
  <c r="B2222" i="19"/>
  <c r="B2158" i="19"/>
  <c r="B2094" i="19"/>
  <c r="H2093" i="19" a="1"/>
  <c r="H2221" i="19" a="1"/>
  <c r="F2157" i="19"/>
  <c r="H2157" i="19" a="1"/>
  <c r="F2093" i="19"/>
  <c r="F2221" i="19"/>
  <c r="H2221" i="19" l="1"/>
  <c r="H2157" i="19"/>
  <c r="H2093" i="19"/>
  <c r="B2159" i="19"/>
  <c r="B2095" i="19"/>
  <c r="B2223" i="19"/>
  <c r="F2222" i="19"/>
  <c r="F2094" i="19"/>
  <c r="F2158" i="19"/>
  <c r="H2158" i="19" a="1"/>
  <c r="H2222" i="19" a="1"/>
  <c r="H2094" i="19" a="1"/>
  <c r="H2222" i="19" l="1"/>
  <c r="H2158" i="19"/>
  <c r="H2094" i="19"/>
  <c r="B2160" i="19"/>
  <c r="B2096" i="19"/>
  <c r="B2224" i="19"/>
  <c r="H2159" i="19" a="1"/>
  <c r="F2095" i="19"/>
  <c r="H2095" i="19" a="1"/>
  <c r="F2223" i="19"/>
  <c r="F2159" i="19"/>
  <c r="H2223" i="19" a="1"/>
  <c r="H2095" i="19" l="1"/>
  <c r="H2159" i="19"/>
  <c r="H2223" i="19"/>
  <c r="B2225" i="19"/>
  <c r="B2161" i="19"/>
  <c r="B2097" i="19"/>
  <c r="H2096" i="19" a="1"/>
  <c r="H2160" i="19" a="1"/>
  <c r="H2224" i="19" a="1"/>
  <c r="F2224" i="19"/>
  <c r="F2160" i="19"/>
  <c r="F2096" i="19"/>
  <c r="H2160" i="19" l="1"/>
  <c r="H2224" i="19"/>
  <c r="H2096" i="19"/>
  <c r="B2162" i="19"/>
  <c r="B2098" i="19"/>
  <c r="B2226" i="19"/>
  <c r="H2161" i="19" a="1"/>
  <c r="H2097" i="19" a="1"/>
  <c r="F2097" i="19"/>
  <c r="F2161" i="19"/>
  <c r="H2225" i="19" a="1"/>
  <c r="F2225" i="19"/>
  <c r="H2097" i="19" l="1"/>
  <c r="H2225" i="19"/>
  <c r="H2161" i="19"/>
  <c r="B2163" i="19"/>
  <c r="B2099" i="19"/>
  <c r="B2227" i="19"/>
  <c r="F2098" i="19"/>
  <c r="H2098" i="19" a="1"/>
  <c r="F2226" i="19"/>
  <c r="H2162" i="19" a="1"/>
  <c r="H2226" i="19" a="1"/>
  <c r="F2162" i="19"/>
  <c r="H2098" i="19" l="1"/>
  <c r="H2226" i="19"/>
  <c r="H2162" i="19"/>
  <c r="B2228" i="19"/>
  <c r="B2164" i="19"/>
  <c r="B2100" i="19"/>
  <c r="B2292" i="19"/>
  <c r="H2227" i="19" a="1"/>
  <c r="H2163" i="19" a="1"/>
  <c r="F2163" i="19"/>
  <c r="F2099" i="19"/>
  <c r="F2227" i="19"/>
  <c r="H2099" i="19" a="1"/>
  <c r="H2163" i="19" l="1"/>
  <c r="H2227" i="19"/>
  <c r="H2099" i="19"/>
  <c r="B2229" i="19"/>
  <c r="B2293" i="19"/>
  <c r="B2165" i="19"/>
  <c r="B2101" i="19"/>
  <c r="F2100" i="19"/>
  <c r="H2292" i="19" a="1"/>
  <c r="F2164" i="19"/>
  <c r="F2292" i="19"/>
  <c r="H2164" i="19" a="1"/>
  <c r="H2100" i="19" a="1"/>
  <c r="F2228" i="19"/>
  <c r="H2228" i="19" a="1"/>
  <c r="H2164" i="19" l="1"/>
  <c r="H2292" i="19"/>
  <c r="H2100" i="19"/>
  <c r="H2228" i="19"/>
  <c r="B2294" i="19"/>
  <c r="B2166" i="19"/>
  <c r="B2102" i="19"/>
  <c r="B2230" i="19"/>
  <c r="H2293" i="19" a="1"/>
  <c r="H2229" i="19" a="1"/>
  <c r="H2101" i="19" a="1"/>
  <c r="F2293" i="19"/>
  <c r="H2165" i="19" a="1"/>
  <c r="F2229" i="19"/>
  <c r="F2101" i="19"/>
  <c r="F2165" i="19"/>
  <c r="H2229" i="19" l="1"/>
  <c r="H2165" i="19"/>
  <c r="H2101" i="19"/>
  <c r="H2293" i="19"/>
  <c r="B2295" i="19"/>
  <c r="B2167" i="19"/>
  <c r="B2103" i="19"/>
  <c r="B2231" i="19"/>
  <c r="H2294" i="19" a="1"/>
  <c r="F2166" i="19"/>
  <c r="H2230" i="19" a="1"/>
  <c r="H2102" i="19" a="1"/>
  <c r="F2102" i="19"/>
  <c r="H2166" i="19" a="1"/>
  <c r="F2230" i="19"/>
  <c r="F2294" i="19"/>
  <c r="H2166" i="19" l="1"/>
  <c r="H2102" i="19"/>
  <c r="H2230" i="19"/>
  <c r="H2294" i="19"/>
  <c r="B2296" i="19"/>
  <c r="B2168" i="19"/>
  <c r="B2104" i="19"/>
  <c r="B2232" i="19"/>
  <c r="H2295" i="19" a="1"/>
  <c r="F2167" i="19"/>
  <c r="F2295" i="19"/>
  <c r="H2103" i="19" a="1"/>
  <c r="H2167" i="19" a="1"/>
  <c r="F2103" i="19"/>
  <c r="F2231" i="19"/>
  <c r="H2231" i="19" a="1"/>
  <c r="H2231" i="19" l="1"/>
  <c r="H2167" i="19"/>
  <c r="H2103" i="19"/>
  <c r="H2295" i="19"/>
  <c r="B2297" i="19"/>
  <c r="B2169" i="19"/>
  <c r="B2105" i="19"/>
  <c r="B2233" i="19"/>
  <c r="H2296" i="19" a="1"/>
  <c r="H2232" i="19" a="1"/>
  <c r="H2104" i="19" a="1"/>
  <c r="F2168" i="19"/>
  <c r="F2104" i="19"/>
  <c r="F2296" i="19"/>
  <c r="F2232" i="19"/>
  <c r="H2168" i="19" a="1"/>
  <c r="H2168" i="19" l="1"/>
  <c r="H2232" i="19"/>
  <c r="H2104" i="19"/>
  <c r="H2296" i="19"/>
  <c r="B2298" i="19"/>
  <c r="B2170" i="19"/>
  <c r="B2106" i="19"/>
  <c r="B2234" i="19"/>
  <c r="H2105" i="19" a="1"/>
  <c r="H2297" i="19" a="1"/>
  <c r="H2233" i="19" a="1"/>
  <c r="F2169" i="19"/>
  <c r="F2233" i="19"/>
  <c r="H2169" i="19" a="1"/>
  <c r="F2297" i="19"/>
  <c r="F2105" i="19"/>
  <c r="H2169" i="19" l="1"/>
  <c r="H2297" i="19"/>
  <c r="H2233" i="19"/>
  <c r="H2105" i="19"/>
  <c r="B2299" i="19"/>
  <c r="B2171" i="19"/>
  <c r="B2107" i="19"/>
  <c r="B2235" i="19"/>
  <c r="H2234" i="19" a="1"/>
  <c r="H2106" i="19" a="1"/>
  <c r="H2170" i="19" a="1"/>
  <c r="F2170" i="19"/>
  <c r="H2298" i="19" a="1"/>
  <c r="F2106" i="19"/>
  <c r="F2234" i="19"/>
  <c r="F2298" i="19"/>
  <c r="H2170" i="19" l="1"/>
  <c r="H2298" i="19"/>
  <c r="H2106" i="19"/>
  <c r="H2234" i="19"/>
  <c r="B2300" i="19"/>
  <c r="B2236" i="19"/>
  <c r="B2172" i="19"/>
  <c r="B2108" i="19"/>
  <c r="H2235" i="19" a="1"/>
  <c r="H2171" i="19" a="1"/>
  <c r="H2299" i="19" a="1"/>
  <c r="F2171" i="19"/>
  <c r="H2107" i="19" a="1"/>
  <c r="F2107" i="19"/>
  <c r="F2235" i="19"/>
  <c r="F2299" i="19"/>
  <c r="H2107" i="19" l="1"/>
  <c r="H2171" i="19"/>
  <c r="H2299" i="19"/>
  <c r="H2235" i="19"/>
  <c r="B2237" i="19"/>
  <c r="B2301" i="19"/>
  <c r="B2173" i="19"/>
  <c r="B2109" i="19"/>
  <c r="H2172" i="19" a="1"/>
  <c r="H2108" i="19" a="1"/>
  <c r="H2300" i="19" a="1"/>
  <c r="F2172" i="19"/>
  <c r="F2300" i="19"/>
  <c r="F2108" i="19"/>
  <c r="F2236" i="19"/>
  <c r="H2236" i="19" a="1"/>
  <c r="H2236" i="19" l="1"/>
  <c r="H2108" i="19"/>
  <c r="H2300" i="19"/>
  <c r="H2172" i="19"/>
  <c r="B2174" i="19"/>
  <c r="B2238" i="19"/>
  <c r="B2302" i="19"/>
  <c r="H2109" i="19" a="1"/>
  <c r="F2109" i="19"/>
  <c r="H2173" i="19" a="1"/>
  <c r="H2301" i="19" a="1"/>
  <c r="F2301" i="19"/>
  <c r="F2173" i="19"/>
  <c r="F2237" i="19"/>
  <c r="H2237" i="19" a="1"/>
  <c r="H2301" i="19" l="1"/>
  <c r="H2237" i="19"/>
  <c r="H2173" i="19"/>
  <c r="H2109" i="19"/>
  <c r="B2303" i="19"/>
  <c r="B2239" i="19"/>
  <c r="B2175" i="19"/>
  <c r="H2174" i="19" a="1"/>
  <c r="H2302" i="19" a="1"/>
  <c r="F2302" i="19"/>
  <c r="H2238" i="19" a="1"/>
  <c r="F2174" i="19"/>
  <c r="F2238" i="19"/>
  <c r="H2302" i="19" l="1"/>
  <c r="H2174" i="19"/>
  <c r="H2238" i="19"/>
  <c r="B2240" i="19"/>
  <c r="B2176" i="19"/>
  <c r="B2304" i="19"/>
  <c r="F2239" i="19"/>
  <c r="H2239" i="19" a="1"/>
  <c r="F2175" i="19"/>
  <c r="H2175" i="19" a="1"/>
  <c r="F2303" i="19"/>
  <c r="H2303" i="19" a="1"/>
  <c r="H2239" i="19" l="1"/>
  <c r="H2303" i="19"/>
  <c r="H2175" i="19"/>
  <c r="B2241" i="19"/>
  <c r="B2177" i="19"/>
  <c r="B2305" i="19"/>
  <c r="H2240" i="19" a="1"/>
  <c r="H2304" i="19" a="1"/>
  <c r="H2176" i="19" a="1"/>
  <c r="F2176" i="19"/>
  <c r="F2304" i="19"/>
  <c r="F2240" i="19"/>
  <c r="H2304" i="19" l="1"/>
  <c r="H2176" i="19"/>
  <c r="H2240" i="19"/>
  <c r="B2242" i="19"/>
  <c r="B2178" i="19"/>
  <c r="B2306" i="19"/>
  <c r="H2241" i="19" a="1"/>
  <c r="F2177" i="19"/>
  <c r="F2305" i="19"/>
  <c r="H2305" i="19" a="1"/>
  <c r="F2241" i="19"/>
  <c r="H2177" i="19" a="1"/>
  <c r="H2305" i="19" l="1"/>
  <c r="H2241" i="19"/>
  <c r="H2177" i="19"/>
  <c r="B2307" i="19"/>
  <c r="B2243" i="19"/>
  <c r="B2179" i="19"/>
  <c r="F2306" i="19"/>
  <c r="H2178" i="19" a="1"/>
  <c r="F2178" i="19"/>
  <c r="H2242" i="19" a="1"/>
  <c r="F2242" i="19"/>
  <c r="H2306" i="19" a="1"/>
  <c r="H2306" i="19" l="1"/>
  <c r="H2242" i="19"/>
  <c r="H2178" i="19"/>
  <c r="B2308" i="19"/>
  <c r="B2244" i="19"/>
  <c r="B2180" i="19"/>
  <c r="H2243" i="19" a="1"/>
  <c r="F2307" i="19"/>
  <c r="F2243" i="19"/>
  <c r="F2179" i="19"/>
  <c r="H2307" i="19" a="1"/>
  <c r="H2179" i="19" a="1"/>
  <c r="H2307" i="19" l="1"/>
  <c r="H2243" i="19"/>
  <c r="H2179" i="19"/>
  <c r="B2245" i="19"/>
  <c r="B2181" i="19"/>
  <c r="B2309" i="19"/>
  <c r="F2244" i="19"/>
  <c r="F2180" i="19"/>
  <c r="H2308" i="19" a="1"/>
  <c r="F2308" i="19"/>
  <c r="H2244" i="19" a="1"/>
  <c r="H2180" i="19" a="1"/>
  <c r="H2244" i="19" l="1"/>
  <c r="H2308" i="19"/>
  <c r="H2180" i="19"/>
  <c r="B2246" i="19"/>
  <c r="B2182" i="19"/>
  <c r="B2310" i="19"/>
  <c r="H2245" i="19" a="1"/>
  <c r="F2309" i="19"/>
  <c r="H2309" i="19" a="1"/>
  <c r="H2181" i="19" a="1"/>
  <c r="F2181" i="19"/>
  <c r="F2245" i="19"/>
  <c r="H2181" i="19" l="1"/>
  <c r="H2245" i="19"/>
  <c r="H2309" i="19"/>
  <c r="B2247" i="19"/>
  <c r="B2183" i="19"/>
  <c r="B2311" i="19"/>
  <c r="H2246" i="19" a="1"/>
  <c r="H2310" i="19" a="1"/>
  <c r="F2182" i="19"/>
  <c r="F2246" i="19"/>
  <c r="F2310" i="19"/>
  <c r="H2182" i="19" a="1"/>
  <c r="H2310" i="19" l="1"/>
  <c r="H2246" i="19"/>
  <c r="H2182" i="19"/>
  <c r="B2248" i="19"/>
  <c r="B2184" i="19"/>
  <c r="B2312" i="19"/>
  <c r="F2311" i="19"/>
  <c r="F2247" i="19"/>
  <c r="H2183" i="19" a="1"/>
  <c r="F2183" i="19"/>
  <c r="H2311" i="19" a="1"/>
  <c r="H2247" i="19" a="1"/>
  <c r="H2247" i="19" l="1"/>
  <c r="H2311" i="19"/>
  <c r="H2183" i="19"/>
  <c r="B2249" i="19"/>
  <c r="B2185" i="19"/>
  <c r="B2313" i="19"/>
  <c r="H2184" i="19" a="1"/>
  <c r="F2184" i="19"/>
  <c r="H2248" i="19" a="1"/>
  <c r="H2312" i="19" a="1"/>
  <c r="F2248" i="19"/>
  <c r="F2312" i="19"/>
  <c r="H2312" i="19" l="1"/>
  <c r="H2184" i="19"/>
  <c r="H2248" i="19"/>
  <c r="B2250" i="19"/>
  <c r="B2186" i="19"/>
  <c r="B2314" i="19"/>
  <c r="H2185" i="19" a="1"/>
  <c r="F2249" i="19"/>
  <c r="F2185" i="19"/>
  <c r="F2313" i="19"/>
  <c r="H2313" i="19" a="1"/>
  <c r="H2249" i="19" a="1"/>
  <c r="H2313" i="19" l="1"/>
  <c r="H2185" i="19"/>
  <c r="H2249" i="19"/>
  <c r="B2251" i="19"/>
  <c r="B2187" i="19"/>
  <c r="B2315" i="19"/>
  <c r="H2250" i="19" a="1"/>
  <c r="H2186" i="19" a="1"/>
  <c r="F2186" i="19"/>
  <c r="F2314" i="19"/>
  <c r="H2314" i="19" a="1"/>
  <c r="F2250" i="19"/>
  <c r="H2186" i="19" l="1"/>
  <c r="H2314" i="19"/>
  <c r="H2250" i="19"/>
  <c r="B2252" i="19"/>
  <c r="B2188" i="19"/>
  <c r="B2316" i="19"/>
  <c r="H2251" i="19" a="1"/>
  <c r="F2251" i="19"/>
  <c r="H2187" i="19" a="1"/>
  <c r="F2187" i="19"/>
  <c r="H2315" i="19" a="1"/>
  <c r="F2315" i="19"/>
  <c r="H2315" i="19" l="1"/>
  <c r="H2187" i="19"/>
  <c r="H2251" i="19"/>
  <c r="B2253" i="19"/>
  <c r="B2189" i="19"/>
  <c r="B2317" i="19"/>
  <c r="F2188" i="19"/>
  <c r="H2316" i="19" a="1"/>
  <c r="F2316" i="19"/>
  <c r="F2252" i="19"/>
  <c r="H2188" i="19" a="1"/>
  <c r="H2252" i="19" a="1"/>
  <c r="H2316" i="19" l="1"/>
  <c r="H2188" i="19"/>
  <c r="H2252" i="19"/>
  <c r="B2254" i="19"/>
  <c r="B2190" i="19"/>
  <c r="B2318" i="19"/>
  <c r="F2317" i="19"/>
  <c r="F2189" i="19"/>
  <c r="F2253" i="19"/>
  <c r="H2189" i="19" a="1"/>
  <c r="H2253" i="19" a="1"/>
  <c r="H2317" i="19" a="1"/>
  <c r="H2253" i="19" l="1"/>
  <c r="H2317" i="19"/>
  <c r="H2189" i="19"/>
  <c r="B2255" i="19"/>
  <c r="B2191" i="19"/>
  <c r="B2319" i="19"/>
  <c r="B2383" i="19"/>
  <c r="F2318" i="19"/>
  <c r="H2190" i="19" a="1"/>
  <c r="H2254" i="19" a="1"/>
  <c r="F2254" i="19"/>
  <c r="F2190" i="19"/>
  <c r="H2318" i="19" a="1"/>
  <c r="H2318" i="19" l="1"/>
  <c r="H2190" i="19"/>
  <c r="H2254" i="19"/>
  <c r="B2256" i="19"/>
  <c r="B2192" i="19"/>
  <c r="B2384" i="19"/>
  <c r="B2320" i="19"/>
  <c r="H2255" i="19" a="1"/>
  <c r="H2191" i="19" a="1"/>
  <c r="H2319" i="19" a="1"/>
  <c r="H2383" i="19" a="1"/>
  <c r="F2383" i="19"/>
  <c r="F2255" i="19"/>
  <c r="F2319" i="19"/>
  <c r="F2191" i="19"/>
  <c r="H2191" i="19" l="1"/>
  <c r="H2319" i="19"/>
  <c r="H2255" i="19"/>
  <c r="H2383" i="19"/>
  <c r="B2257" i="19"/>
  <c r="B2193" i="19"/>
  <c r="B2321" i="19"/>
  <c r="B2385" i="19"/>
  <c r="F2256" i="19"/>
  <c r="H2320" i="19" a="1"/>
  <c r="H2384" i="19" a="1"/>
  <c r="F2384" i="19"/>
  <c r="F2192" i="19"/>
  <c r="F2320" i="19"/>
  <c r="H2256" i="19" a="1"/>
  <c r="H2192" i="19" a="1"/>
  <c r="H2192" i="19" l="1"/>
  <c r="H2256" i="19"/>
  <c r="H2320" i="19"/>
  <c r="H2384" i="19"/>
  <c r="B2322" i="19"/>
  <c r="B2258" i="19"/>
  <c r="B2194" i="19"/>
  <c r="B2386" i="19"/>
  <c r="H2257" i="19" a="1"/>
  <c r="H2385" i="19" a="1"/>
  <c r="F2385" i="19"/>
  <c r="F2257" i="19"/>
  <c r="F2193" i="19"/>
  <c r="H2321" i="19" a="1"/>
  <c r="F2321" i="19"/>
  <c r="H2193" i="19" a="1"/>
  <c r="H2321" i="19" l="1"/>
  <c r="H2193" i="19"/>
  <c r="H2385" i="19"/>
  <c r="H2257" i="19"/>
  <c r="B2387" i="19"/>
  <c r="B2259" i="19"/>
  <c r="B2195" i="19"/>
  <c r="B2323" i="19"/>
  <c r="H2194" i="19" a="1"/>
  <c r="H2258" i="19" a="1"/>
  <c r="H2322" i="19" a="1"/>
  <c r="H2386" i="19" a="1"/>
  <c r="F2258" i="19"/>
  <c r="F2322" i="19"/>
  <c r="F2194" i="19"/>
  <c r="F2386" i="19"/>
  <c r="H2386" i="19" l="1"/>
  <c r="H2258" i="19"/>
  <c r="H2322" i="19"/>
  <c r="H2194" i="19"/>
  <c r="B2388" i="19"/>
  <c r="B2260" i="19"/>
  <c r="B2196" i="19"/>
  <c r="B2324" i="19"/>
  <c r="H2387" i="19" a="1"/>
  <c r="F2259" i="19"/>
  <c r="F2323" i="19"/>
  <c r="H2323" i="19" a="1"/>
  <c r="F2195" i="19"/>
  <c r="F2387" i="19"/>
  <c r="H2259" i="19" a="1"/>
  <c r="H2195" i="19" a="1"/>
  <c r="H2259" i="19" l="1"/>
  <c r="H2195" i="19"/>
  <c r="H2323" i="19"/>
  <c r="H2387" i="19"/>
  <c r="B2389" i="19"/>
  <c r="B2261" i="19"/>
  <c r="B2197" i="19"/>
  <c r="B2325" i="19"/>
  <c r="H2388" i="19" a="1"/>
  <c r="F2196" i="19"/>
  <c r="H2324" i="19" a="1"/>
  <c r="F2260" i="19"/>
  <c r="F2388" i="19"/>
  <c r="H2196" i="19" a="1"/>
  <c r="F2324" i="19"/>
  <c r="H2260" i="19" a="1"/>
  <c r="H2260" i="19" l="1"/>
  <c r="H2324" i="19"/>
  <c r="H2196" i="19"/>
  <c r="H2388" i="19"/>
  <c r="B2262" i="19"/>
  <c r="B2198" i="19"/>
  <c r="B2326" i="19"/>
  <c r="B2390" i="19"/>
  <c r="F2389" i="19"/>
  <c r="H2261" i="19" a="1"/>
  <c r="H2197" i="19" a="1"/>
  <c r="F2325" i="19"/>
  <c r="H2389" i="19" a="1"/>
  <c r="F2197" i="19"/>
  <c r="F2261" i="19"/>
  <c r="H2325" i="19" a="1"/>
  <c r="H2325" i="19" l="1"/>
  <c r="H2261" i="19"/>
  <c r="H2389" i="19"/>
  <c r="H2197" i="19"/>
  <c r="B2391" i="19"/>
  <c r="B2263" i="19"/>
  <c r="B2199" i="19"/>
  <c r="B2327" i="19"/>
  <c r="H2198" i="19" a="1"/>
  <c r="F2326" i="19"/>
  <c r="H2326" i="19" a="1"/>
  <c r="F2262" i="19"/>
  <c r="F2198" i="19"/>
  <c r="F2390" i="19"/>
  <c r="H2262" i="19" a="1"/>
  <c r="H2390" i="19" a="1"/>
  <c r="H2390" i="19" l="1"/>
  <c r="H2262" i="19"/>
  <c r="H2326" i="19"/>
  <c r="H2198" i="19"/>
  <c r="B2328" i="19"/>
  <c r="B2392" i="19"/>
  <c r="B2264" i="19"/>
  <c r="B2200" i="19"/>
  <c r="F2327" i="19"/>
  <c r="F2199" i="19"/>
  <c r="H2199" i="19" a="1"/>
  <c r="F2263" i="19"/>
  <c r="H2263" i="19" a="1"/>
  <c r="H2327" i="19" a="1"/>
  <c r="F2391" i="19"/>
  <c r="H2391" i="19" a="1"/>
  <c r="H2199" i="19" l="1"/>
  <c r="H2391" i="19"/>
  <c r="H2263" i="19"/>
  <c r="H2327" i="19"/>
  <c r="B2265" i="19"/>
  <c r="B2329" i="19"/>
  <c r="B2393" i="19"/>
  <c r="F2392" i="19"/>
  <c r="H2392" i="19" a="1"/>
  <c r="H2328" i="19" a="1"/>
  <c r="H2264" i="19" a="1"/>
  <c r="F2264" i="19"/>
  <c r="F2200" i="19"/>
  <c r="F2328" i="19"/>
  <c r="H2200" i="19" a="1"/>
  <c r="H2264" i="19" l="1"/>
  <c r="H2392" i="19"/>
  <c r="H2328" i="19"/>
  <c r="H2200" i="19"/>
  <c r="B2330" i="19"/>
  <c r="B2266" i="19"/>
  <c r="B2394" i="19"/>
  <c r="F2265" i="19"/>
  <c r="H2329" i="19" a="1"/>
  <c r="H2393" i="19" a="1"/>
  <c r="H2265" i="19" a="1"/>
  <c r="F2329" i="19"/>
  <c r="F2393" i="19"/>
  <c r="H2265" i="19" l="1"/>
  <c r="H2329" i="19"/>
  <c r="H2393" i="19"/>
  <c r="B2331" i="19"/>
  <c r="B2267" i="19"/>
  <c r="B2395" i="19"/>
  <c r="F2394" i="19"/>
  <c r="H2266" i="19" a="1"/>
  <c r="F2330" i="19"/>
  <c r="H2394" i="19" a="1"/>
  <c r="H2330" i="19" a="1"/>
  <c r="F2266" i="19"/>
  <c r="H2266" i="19" l="1"/>
  <c r="H2330" i="19"/>
  <c r="H2394" i="19"/>
  <c r="B2332" i="19"/>
  <c r="B2268" i="19"/>
  <c r="B2396" i="19"/>
  <c r="F2331" i="19"/>
  <c r="H2267" i="19" a="1"/>
  <c r="F2395" i="19"/>
  <c r="H2331" i="19" a="1"/>
  <c r="F2267" i="19"/>
  <c r="H2395" i="19" a="1"/>
  <c r="H2331" i="19" l="1"/>
  <c r="H2395" i="19"/>
  <c r="H2267" i="19"/>
  <c r="B2269" i="19"/>
  <c r="B2333" i="19"/>
  <c r="B2397" i="19"/>
  <c r="H2268" i="19" a="1"/>
  <c r="F2268" i="19"/>
  <c r="F2396" i="19"/>
  <c r="F2332" i="19"/>
  <c r="H2396" i="19" a="1"/>
  <c r="H2332" i="19" a="1"/>
  <c r="H2396" i="19" l="1"/>
  <c r="H2268" i="19"/>
  <c r="H2332" i="19"/>
  <c r="B2398" i="19"/>
  <c r="B2334" i="19"/>
  <c r="B2270" i="19"/>
  <c r="F2397" i="19"/>
  <c r="F2269" i="19"/>
  <c r="H2269" i="19" a="1"/>
  <c r="H2397" i="19" a="1"/>
  <c r="F2333" i="19"/>
  <c r="H2333" i="19" a="1"/>
  <c r="H2397" i="19" l="1"/>
  <c r="H2269" i="19"/>
  <c r="H2333" i="19"/>
  <c r="B2335" i="19"/>
  <c r="B2271" i="19"/>
  <c r="B2399" i="19"/>
  <c r="F2334" i="19"/>
  <c r="F2270" i="19"/>
  <c r="H2270" i="19" a="1"/>
  <c r="F2398" i="19"/>
  <c r="H2334" i="19" a="1"/>
  <c r="H2398" i="19" a="1"/>
  <c r="H2334" i="19" l="1"/>
  <c r="H2270" i="19"/>
  <c r="H2398" i="19"/>
  <c r="B2400" i="19"/>
  <c r="B2336" i="19"/>
  <c r="B2272" i="19"/>
  <c r="F2335" i="19"/>
  <c r="H2399" i="19" a="1"/>
  <c r="F2271" i="19"/>
  <c r="H2271" i="19" a="1"/>
  <c r="H2335" i="19" a="1"/>
  <c r="F2399" i="19"/>
  <c r="H2399" i="19" l="1"/>
  <c r="H2335" i="19"/>
  <c r="H2271" i="19"/>
  <c r="B2337" i="19"/>
  <c r="B2273" i="19"/>
  <c r="B2401" i="19"/>
  <c r="F2336" i="19"/>
  <c r="F2400" i="19"/>
  <c r="F2272" i="19"/>
  <c r="H2336" i="19" a="1"/>
  <c r="H2400" i="19" a="1"/>
  <c r="H2272" i="19" a="1"/>
  <c r="H2336" i="19" l="1"/>
  <c r="H2400" i="19"/>
  <c r="H2272" i="19"/>
  <c r="B2338" i="19"/>
  <c r="B2274" i="19"/>
  <c r="B2402" i="19"/>
  <c r="F2337" i="19"/>
  <c r="H2273" i="19" a="1"/>
  <c r="F2273" i="19"/>
  <c r="H2337" i="19" a="1"/>
  <c r="F2401" i="19"/>
  <c r="H2401" i="19" a="1"/>
  <c r="H2337" i="19" l="1"/>
  <c r="H2273" i="19"/>
  <c r="H2401" i="19"/>
  <c r="B2339" i="19"/>
  <c r="B2275" i="19"/>
  <c r="B2403" i="19"/>
  <c r="H2338" i="19" a="1"/>
  <c r="F2338" i="19"/>
  <c r="F2274" i="19"/>
  <c r="F2402" i="19"/>
  <c r="H2274" i="19" a="1"/>
  <c r="H2402" i="19" a="1"/>
  <c r="H2274" i="19" l="1"/>
  <c r="H2338" i="19"/>
  <c r="H2402" i="19"/>
  <c r="B2340" i="19"/>
  <c r="B2276" i="19"/>
  <c r="B2404" i="19"/>
  <c r="H2339" i="19" a="1"/>
  <c r="F2339" i="19"/>
  <c r="F2275" i="19"/>
  <c r="H2275" i="19" a="1"/>
  <c r="F2403" i="19"/>
  <c r="H2403" i="19" a="1"/>
  <c r="H2275" i="19" l="1"/>
  <c r="H2339" i="19"/>
  <c r="H2403" i="19"/>
  <c r="B2341" i="19"/>
  <c r="B2277" i="19"/>
  <c r="B2405" i="19"/>
  <c r="F2276" i="19"/>
  <c r="F2404" i="19"/>
  <c r="H2276" i="19" a="1"/>
  <c r="F2340" i="19"/>
  <c r="H2340" i="19" a="1"/>
  <c r="H2404" i="19" a="1"/>
  <c r="H2404" i="19" l="1"/>
  <c r="H2340" i="19"/>
  <c r="H2276" i="19"/>
  <c r="B2406" i="19"/>
  <c r="B2342" i="19"/>
  <c r="B2278" i="19"/>
  <c r="H2277" i="19" a="1"/>
  <c r="F2405" i="19"/>
  <c r="H2405" i="19" a="1"/>
  <c r="H2341" i="19" a="1"/>
  <c r="F2341" i="19"/>
  <c r="F2277" i="19"/>
  <c r="H2341" i="19" l="1"/>
  <c r="H2277" i="19"/>
  <c r="H2405" i="19"/>
  <c r="B2407" i="19"/>
  <c r="B2343" i="19"/>
  <c r="B2279" i="19"/>
  <c r="H2278" i="19" a="1"/>
  <c r="F2406" i="19"/>
  <c r="F2278" i="19"/>
  <c r="F2342" i="19"/>
  <c r="H2342" i="19" a="1"/>
  <c r="H2406" i="19" a="1"/>
  <c r="H2342" i="19" l="1"/>
  <c r="H2278" i="19"/>
  <c r="H2406" i="19"/>
  <c r="B2344" i="19"/>
  <c r="B2280" i="19"/>
  <c r="B2408" i="19"/>
  <c r="F2343" i="19"/>
  <c r="F2279" i="19"/>
  <c r="H2407" i="19" a="1"/>
  <c r="F2407" i="19"/>
  <c r="H2279" i="19" a="1"/>
  <c r="H2343" i="19" a="1"/>
  <c r="H2343" i="19" l="1"/>
  <c r="H2407" i="19"/>
  <c r="H2279" i="19"/>
  <c r="B2345" i="19"/>
  <c r="B2281" i="19"/>
  <c r="B2409" i="19"/>
  <c r="F2344" i="19"/>
  <c r="H2280" i="19" a="1"/>
  <c r="F2280" i="19"/>
  <c r="F2408" i="19"/>
  <c r="H2344" i="19" a="1"/>
  <c r="H2408" i="19" a="1"/>
  <c r="H2344" i="19" l="1"/>
  <c r="H2408" i="19"/>
  <c r="H2280" i="19"/>
  <c r="B2346" i="19"/>
  <c r="B2282" i="19"/>
  <c r="B2410" i="19"/>
  <c r="H2345" i="19" a="1"/>
  <c r="F2345" i="19"/>
  <c r="F2281" i="19"/>
  <c r="H2281" i="19" a="1"/>
  <c r="H2409" i="19" a="1"/>
  <c r="F2409" i="19"/>
  <c r="H2409" i="19" l="1"/>
  <c r="H2345" i="19"/>
  <c r="H2281" i="19"/>
  <c r="B2347" i="19"/>
  <c r="B2283" i="19"/>
  <c r="B2411" i="19"/>
  <c r="H2346" i="19" a="1"/>
  <c r="F2282" i="19"/>
  <c r="H2282" i="19" a="1"/>
  <c r="H2410" i="19" a="1"/>
  <c r="F2410" i="19"/>
  <c r="F2346" i="19"/>
  <c r="H2282" i="19" l="1"/>
  <c r="H2346" i="19"/>
  <c r="H2410" i="19"/>
  <c r="B2348" i="19"/>
  <c r="B2284" i="19"/>
  <c r="B2412" i="19"/>
  <c r="F2283" i="19"/>
  <c r="H2411" i="19" a="1"/>
  <c r="F2347" i="19"/>
  <c r="H2283" i="19" a="1"/>
  <c r="F2411" i="19"/>
  <c r="H2347" i="19" a="1"/>
  <c r="H2411" i="19" l="1"/>
  <c r="H2347" i="19"/>
  <c r="H2283" i="19"/>
  <c r="B2349" i="19"/>
  <c r="B2285" i="19"/>
  <c r="B2413" i="19"/>
  <c r="H2348" i="19" a="1"/>
  <c r="H2412" i="19" a="1"/>
  <c r="H2284" i="19" a="1"/>
  <c r="F2348" i="19"/>
  <c r="F2412" i="19"/>
  <c r="F2284" i="19"/>
  <c r="H2412" i="19" l="1"/>
  <c r="H2284" i="19"/>
  <c r="H2348" i="19"/>
  <c r="B2350" i="19"/>
  <c r="B2286" i="19"/>
  <c r="B2414" i="19"/>
  <c r="F2413" i="19"/>
  <c r="H2413" i="19" a="1"/>
  <c r="F2349" i="19"/>
  <c r="H2285" i="19" a="1"/>
  <c r="F2285" i="19"/>
  <c r="H2349" i="19" a="1"/>
  <c r="H2349" i="19" l="1"/>
  <c r="H2413" i="19"/>
  <c r="H2285" i="19"/>
  <c r="B2415" i="19"/>
  <c r="B2351" i="19"/>
  <c r="B2287" i="19"/>
  <c r="H2350" i="19" a="1"/>
  <c r="H2414" i="19" a="1"/>
  <c r="H2286" i="19" a="1"/>
  <c r="F2350" i="19"/>
  <c r="F2414" i="19"/>
  <c r="F2286" i="19"/>
  <c r="H2414" i="19" l="1"/>
  <c r="H2286" i="19"/>
  <c r="H2350" i="19"/>
  <c r="B2352" i="19"/>
  <c r="B2288" i="19"/>
  <c r="B2416" i="19"/>
  <c r="F2415" i="19"/>
  <c r="F2287" i="19"/>
  <c r="H2287" i="19" a="1"/>
  <c r="H2415" i="19" a="1"/>
  <c r="F2351" i="19"/>
  <c r="H2351" i="19" a="1"/>
  <c r="H2415" i="19" l="1"/>
  <c r="H2287" i="19"/>
  <c r="H2351" i="19"/>
  <c r="B2353" i="19"/>
  <c r="B2289" i="19"/>
  <c r="B2417" i="19"/>
  <c r="H2352" i="19" a="1"/>
  <c r="F2352" i="19"/>
  <c r="H2416" i="19" a="1"/>
  <c r="H2288" i="19" a="1"/>
  <c r="F2416" i="19"/>
  <c r="F2288" i="19"/>
  <c r="H2288" i="19" l="1"/>
  <c r="H2416" i="19"/>
  <c r="H2352" i="19"/>
  <c r="B2418" i="19"/>
  <c r="B2290" i="19"/>
  <c r="B2354" i="19"/>
  <c r="H2289" i="19" a="1"/>
  <c r="F2289" i="19"/>
  <c r="H2353" i="19" a="1"/>
  <c r="F2417" i="19"/>
  <c r="F2353" i="19"/>
  <c r="H2417" i="19" a="1"/>
  <c r="H2417" i="19" l="1"/>
  <c r="H2353" i="19"/>
  <c r="H2289" i="19"/>
  <c r="B2355" i="19"/>
  <c r="B2291" i="19"/>
  <c r="B2419" i="19"/>
  <c r="F2354" i="19"/>
  <c r="F2290" i="19"/>
  <c r="H2290" i="19" a="1"/>
  <c r="H2354" i="19" a="1"/>
  <c r="F2418" i="19"/>
  <c r="H2418" i="19" a="1"/>
  <c r="H2354" i="19" l="1"/>
  <c r="H2290" i="19"/>
  <c r="H2418" i="19"/>
  <c r="B2420" i="19"/>
  <c r="B2356" i="19"/>
  <c r="F2419" i="19"/>
  <c r="F2291" i="19"/>
  <c r="F2355" i="19"/>
  <c r="H2291" i="19" a="1"/>
  <c r="H2355" i="19" a="1"/>
  <c r="H2419" i="19" a="1"/>
  <c r="H2355" i="19" l="1"/>
  <c r="H2419" i="19"/>
  <c r="H2291" i="19"/>
  <c r="B2421" i="19"/>
  <c r="B2357" i="19"/>
  <c r="F2356" i="19"/>
  <c r="H2356" i="19" a="1"/>
  <c r="H2420" i="19" a="1"/>
  <c r="F2420" i="19"/>
  <c r="H2420" i="19" l="1"/>
  <c r="H2356" i="19"/>
  <c r="B2422" i="19"/>
  <c r="B2358" i="19"/>
  <c r="H2357" i="19" a="1"/>
  <c r="F2421" i="19"/>
  <c r="F2357" i="19"/>
  <c r="H2421" i="19" a="1"/>
  <c r="H2421" i="19" l="1"/>
  <c r="H2357" i="19"/>
  <c r="B2423" i="19"/>
  <c r="B2359" i="19"/>
  <c r="H2422" i="19" a="1"/>
  <c r="H2358" i="19" a="1"/>
  <c r="F2358" i="19"/>
  <c r="F2422" i="19"/>
  <c r="H2422" i="19" l="1"/>
  <c r="H2358" i="19"/>
  <c r="B2424" i="19"/>
  <c r="B2360" i="19"/>
  <c r="H2423" i="19" a="1"/>
  <c r="F2359" i="19"/>
  <c r="H2359" i="19" a="1"/>
  <c r="F2423" i="19"/>
  <c r="H2359" i="19" l="1"/>
  <c r="H2423" i="19"/>
  <c r="B2425" i="19"/>
  <c r="B2361" i="19"/>
  <c r="F2360" i="19"/>
  <c r="F2424" i="19"/>
  <c r="H2360" i="19" a="1"/>
  <c r="H2424" i="19" a="1"/>
  <c r="H2424" i="19" l="1"/>
  <c r="H2360" i="19"/>
  <c r="B2426" i="19"/>
  <c r="B2362" i="19"/>
  <c r="F2361" i="19"/>
  <c r="H2361" i="19" a="1"/>
  <c r="H2425" i="19" a="1"/>
  <c r="F2425" i="19"/>
  <c r="H2361" i="19" l="1"/>
  <c r="H2425" i="19"/>
  <c r="B2427" i="19"/>
  <c r="B2363" i="19"/>
  <c r="F2362" i="19"/>
  <c r="H2426" i="19" a="1"/>
  <c r="H2362" i="19" a="1"/>
  <c r="F2426" i="19"/>
  <c r="H2426" i="19" l="1"/>
  <c r="H2362" i="19"/>
  <c r="B2428" i="19"/>
  <c r="B2364" i="19"/>
  <c r="F2363" i="19"/>
  <c r="H2363" i="19" a="1"/>
  <c r="F2427" i="19"/>
  <c r="H2427" i="19" a="1"/>
  <c r="H2427" i="19" l="1"/>
  <c r="H2363" i="19"/>
  <c r="B2429" i="19"/>
  <c r="B2365" i="19"/>
  <c r="F2428" i="19"/>
  <c r="H2364" i="19" a="1"/>
  <c r="F2364" i="19"/>
  <c r="H2428" i="19" a="1"/>
  <c r="H2428" i="19" l="1"/>
  <c r="H2364" i="19"/>
  <c r="B2430" i="19"/>
  <c r="B2366" i="19"/>
  <c r="F2365" i="19"/>
  <c r="F2429" i="19"/>
  <c r="H2365" i="19" a="1"/>
  <c r="H2429" i="19" a="1"/>
  <c r="H2429" i="19" l="1"/>
  <c r="H2365" i="19"/>
  <c r="B2431" i="19"/>
  <c r="B2367" i="19"/>
  <c r="F2366" i="19"/>
  <c r="F2430" i="19"/>
  <c r="H2430" i="19" a="1"/>
  <c r="H2366" i="19" a="1"/>
  <c r="H2366" i="19" l="1"/>
  <c r="H2430" i="19"/>
  <c r="B2432" i="19"/>
  <c r="B2368" i="19"/>
  <c r="F2367" i="19"/>
  <c r="F2431" i="19"/>
  <c r="H2367" i="19" a="1"/>
  <c r="H2431" i="19" a="1"/>
  <c r="H2431" i="19" l="1"/>
  <c r="H2367" i="19"/>
  <c r="B2433" i="19"/>
  <c r="B2369" i="19"/>
  <c r="F2368" i="19"/>
  <c r="H2432" i="19" a="1"/>
  <c r="H2368" i="19" a="1"/>
  <c r="F2432" i="19"/>
  <c r="H2368" i="19" l="1"/>
  <c r="H2432" i="19"/>
  <c r="B2434" i="19"/>
  <c r="B2370" i="19"/>
  <c r="F2369" i="19"/>
  <c r="F2433" i="19"/>
  <c r="H2433" i="19" a="1"/>
  <c r="H2369" i="19" a="1"/>
  <c r="H2433" i="19" l="1"/>
  <c r="H2369" i="19"/>
  <c r="B2435" i="19"/>
  <c r="B2371" i="19"/>
  <c r="F2370" i="19"/>
  <c r="H2370" i="19" a="1"/>
  <c r="H2434" i="19" a="1"/>
  <c r="F2434" i="19"/>
  <c r="H2370" i="19" l="1"/>
  <c r="H2434" i="19"/>
  <c r="B2436" i="19"/>
  <c r="B2372" i="19"/>
  <c r="F2435" i="19"/>
  <c r="F2371" i="19"/>
  <c r="H2371" i="19" a="1"/>
  <c r="H2435" i="19" a="1"/>
  <c r="H2435" i="19" l="1"/>
  <c r="H2371" i="19"/>
  <c r="B2437" i="19"/>
  <c r="B2373" i="19"/>
  <c r="H2372" i="19" a="1"/>
  <c r="F2372" i="19"/>
  <c r="H2436" i="19" a="1"/>
  <c r="F2436" i="19"/>
  <c r="H2436" i="19" l="1"/>
  <c r="H2372" i="19"/>
  <c r="B2438" i="19"/>
  <c r="B2374" i="19"/>
  <c r="H2373" i="19" a="1"/>
  <c r="H2437" i="19" a="1"/>
  <c r="F2437" i="19"/>
  <c r="F2373" i="19"/>
  <c r="H2437" i="19" l="1"/>
  <c r="H2373" i="19"/>
  <c r="B2439" i="19"/>
  <c r="B2375" i="19"/>
  <c r="F2374" i="19"/>
  <c r="H2438" i="19" a="1"/>
  <c r="F2438" i="19"/>
  <c r="H2374" i="19" a="1"/>
  <c r="H2438" i="19" l="1"/>
  <c r="H2374" i="19"/>
  <c r="B2440" i="19"/>
  <c r="B2376" i="19"/>
  <c r="F2375" i="19"/>
  <c r="F2439" i="19"/>
  <c r="H2439" i="19" a="1"/>
  <c r="H2375" i="19" a="1"/>
  <c r="H2375" i="19" l="1"/>
  <c r="H2439" i="19"/>
  <c r="B2441" i="19"/>
  <c r="B2377" i="19"/>
  <c r="H2440" i="19" a="1"/>
  <c r="F2376" i="19"/>
  <c r="F2440" i="19"/>
  <c r="H2376" i="19" a="1"/>
  <c r="H2376" i="19" l="1"/>
  <c r="H2440" i="19"/>
  <c r="B2442" i="19"/>
  <c r="B2378" i="19"/>
  <c r="F2377" i="19"/>
  <c r="F2441" i="19"/>
  <c r="H2441" i="19" a="1"/>
  <c r="H2377" i="19" a="1"/>
  <c r="H2377" i="19" l="1"/>
  <c r="H2441" i="19"/>
  <c r="B2443" i="19"/>
  <c r="B2379" i="19"/>
  <c r="F2378" i="19"/>
  <c r="H2442" i="19" a="1"/>
  <c r="F2442" i="19"/>
  <c r="H2378" i="19" a="1"/>
  <c r="H2442" i="19" l="1"/>
  <c r="H2378" i="19"/>
  <c r="B2444" i="19"/>
  <c r="B2380" i="19"/>
  <c r="F2379" i="19"/>
  <c r="H2379" i="19" a="1"/>
  <c r="H2443" i="19" a="1"/>
  <c r="F2443" i="19"/>
  <c r="H2443" i="19" l="1"/>
  <c r="H2379" i="19"/>
  <c r="B2445" i="19"/>
  <c r="B2381" i="19"/>
  <c r="F2380" i="19"/>
  <c r="H2444" i="19" a="1"/>
  <c r="F2444" i="19"/>
  <c r="H2380" i="19" a="1"/>
  <c r="H2444" i="19" l="1"/>
  <c r="H2380" i="19"/>
  <c r="B2446" i="19"/>
  <c r="B2382" i="19"/>
  <c r="H2381" i="19" a="1"/>
  <c r="F2381" i="19"/>
  <c r="H2445" i="19" a="1"/>
  <c r="F2445" i="19"/>
  <c r="H2445" i="19" l="1"/>
  <c r="H2381" i="19"/>
  <c r="B2447" i="19"/>
  <c r="F2382" i="19"/>
  <c r="H2382" i="19" a="1"/>
  <c r="H2446" i="19" a="1"/>
  <c r="F2446" i="19"/>
  <c r="H2382" i="19" l="1"/>
  <c r="H2446" i="19"/>
  <c r="B2448" i="19"/>
  <c r="H2447" i="19" a="1"/>
  <c r="F2447" i="19"/>
  <c r="H2447" i="19" l="1"/>
  <c r="B2449" i="19"/>
  <c r="F2448" i="19"/>
  <c r="H2448" i="19" a="1"/>
  <c r="H2448" i="19" l="1"/>
  <c r="B2450" i="19"/>
  <c r="H2449" i="19" a="1"/>
  <c r="F2449" i="19"/>
  <c r="H2449" i="19" l="1"/>
  <c r="B2451" i="19"/>
  <c r="H2450" i="19" a="1"/>
  <c r="F2450" i="19"/>
  <c r="H2450" i="19" l="1"/>
  <c r="B2452" i="19"/>
  <c r="H2451" i="19" a="1"/>
  <c r="F2451" i="19"/>
  <c r="H2451" i="19" l="1"/>
  <c r="B2453" i="19"/>
  <c r="F2452" i="19"/>
  <c r="H2452" i="19" a="1"/>
  <c r="H2452" i="19" l="1"/>
  <c r="B2454" i="19"/>
  <c r="H2453" i="19" a="1"/>
  <c r="F2453" i="19"/>
  <c r="H2453" i="19" l="1"/>
  <c r="B2455" i="19"/>
  <c r="F2454" i="19"/>
  <c r="H2454" i="19" a="1"/>
  <c r="H2454" i="19" l="1"/>
  <c r="B2456" i="19"/>
  <c r="F2455" i="19"/>
  <c r="H2455" i="19" a="1"/>
  <c r="H2455" i="19" l="1"/>
  <c r="B2457" i="19"/>
  <c r="F2456" i="19"/>
  <c r="H2456" i="19" a="1"/>
  <c r="H2456" i="19" l="1"/>
  <c r="B2458" i="19"/>
  <c r="F2457" i="19"/>
  <c r="H2457" i="19" a="1"/>
  <c r="H2457" i="19" l="1"/>
  <c r="B2459" i="19"/>
  <c r="F2458" i="19"/>
  <c r="H2458" i="19" a="1"/>
  <c r="H2458" i="19" l="1"/>
  <c r="B2460" i="19"/>
  <c r="F2459" i="19"/>
  <c r="H2459" i="19" a="1"/>
  <c r="H2459" i="19" l="1"/>
  <c r="B2461" i="19"/>
  <c r="F2460" i="19"/>
  <c r="H2460" i="19" a="1"/>
  <c r="H2460" i="19" l="1"/>
  <c r="B2462" i="19"/>
  <c r="F2461" i="19"/>
  <c r="H2461" i="19" a="1"/>
  <c r="H2461" i="19" l="1"/>
  <c r="B2463" i="19"/>
  <c r="F2462" i="19"/>
  <c r="H2462" i="19" a="1"/>
  <c r="H2462" i="19" l="1"/>
  <c r="B2464" i="19"/>
  <c r="F2463" i="19"/>
  <c r="H2463" i="19" a="1"/>
  <c r="H2463" i="19" l="1"/>
  <c r="B2465" i="19"/>
  <c r="F2464" i="19"/>
  <c r="H2464" i="19" a="1"/>
  <c r="H2464" i="19" l="1"/>
  <c r="B2466" i="19"/>
  <c r="F2465" i="19"/>
  <c r="H2465" i="19" a="1"/>
  <c r="H2465" i="19" l="1"/>
  <c r="B2467" i="19"/>
  <c r="F2466" i="19"/>
  <c r="H2466" i="19" a="1"/>
  <c r="H2466" i="19" l="1"/>
  <c r="B2468" i="19"/>
  <c r="H2467" i="19" a="1"/>
  <c r="F2467" i="19"/>
  <c r="H2467" i="19" l="1"/>
  <c r="B2469" i="19"/>
  <c r="H2468" i="19" a="1"/>
  <c r="F2468" i="19"/>
  <c r="H2468" i="19" l="1"/>
  <c r="B2470" i="19"/>
  <c r="F2469" i="19"/>
  <c r="H2469" i="19" a="1"/>
  <c r="H2469" i="19" l="1"/>
  <c r="B2471" i="19"/>
  <c r="F2470" i="19"/>
  <c r="H2470" i="19" a="1"/>
  <c r="H2470" i="19" l="1"/>
  <c r="B2472" i="19"/>
  <c r="F2471" i="19"/>
  <c r="H2471" i="19" a="1"/>
  <c r="H2471" i="19" l="1"/>
  <c r="B2473" i="19"/>
  <c r="F2472" i="19"/>
  <c r="H2472" i="19" a="1"/>
  <c r="H2472" i="19" l="1"/>
  <c r="F2473" i="19"/>
  <c r="H2473" i="19" a="1"/>
  <c r="H2473" i="19" l="1"/>
</calcChain>
</file>

<file path=xl/sharedStrings.xml><?xml version="1.0" encoding="utf-8"?>
<sst xmlns="http://schemas.openxmlformats.org/spreadsheetml/2006/main" count="9179" uniqueCount="1266">
  <si>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</si>
  <si>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</si>
  <si>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</si>
  <si>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</si>
  <si>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</si>
  <si>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</si>
  <si>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</si>
  <si>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</si>
  <si>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</si>
  <si>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</si>
  <si>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</si>
  <si>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</si>
  <si>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</si>
  <si>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</si>
  <si>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</si>
  <si>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</si>
  <si>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</si>
  <si>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</si>
  <si>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</si>
  <si>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</si>
  <si>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</si>
  <si>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</si>
  <si>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</si>
  <si>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</si>
  <si>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</si>
  <si>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</si>
  <si>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</si>
  <si>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</si>
  <si>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</si>
  <si>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</si>
  <si>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</si>
  <si>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</si>
  <si>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</si>
  <si>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</si>
  <si>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</si>
  <si>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</si>
  <si>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</si>
  <si>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</si>
  <si>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</si>
  <si>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</si>
  <si>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</si>
  <si>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</si>
  <si>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</si>
  <si>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</si>
  <si>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</si>
  <si>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</si>
  <si>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</si>
  <si>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</si>
  <si>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</si>
  <si>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</si>
  <si>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</si>
  <si>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</si>
  <si>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</si>
  <si>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</si>
  <si>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</si>
  <si>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</si>
  <si>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</si>
  <si>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</si>
  <si>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</si>
  <si>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</si>
  <si>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</si>
  <si>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</si>
  <si>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</si>
  <si>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</si>
  <si>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</si>
  <si>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</si>
  <si>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</si>
  <si>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</si>
  <si>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</si>
  <si>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</si>
  <si>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</si>
  <si>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</si>
  <si>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</si>
  <si>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</si>
  <si>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</si>
  <si>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</si>
  <si>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</si>
  <si>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</si>
  <si>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</si>
  <si>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</si>
  <si>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</si>
  <si>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</si>
  <si>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</si>
  <si>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</si>
  <si>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</si>
  <si>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</si>
  <si>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</si>
  <si>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</si>
  <si>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</si>
  <si>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</si>
  <si>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</si>
  <si>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</si>
  <si>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</si>
  <si>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</si>
  <si>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</si>
  <si>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</si>
  <si>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</si>
  <si>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</si>
  <si>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</si>
  <si>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</si>
  <si>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</si>
  <si>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</si>
  <si>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</si>
  <si>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</si>
  <si>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</si>
  <si>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</si>
  <si>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</si>
  <si>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</si>
  <si>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</si>
  <si>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</si>
  <si>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</si>
  <si>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</si>
  <si>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</si>
  <si>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</si>
  <si>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</si>
  <si>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</si>
  <si>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</si>
  <si>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</si>
  <si>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</si>
  <si>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</si>
  <si>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</si>
  <si>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</si>
  <si>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</si>
  <si>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</si>
  <si>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</si>
  <si>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</si>
  <si>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</si>
  <si>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</si>
  <si>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</si>
  <si>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</si>
  <si>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</si>
  <si>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</si>
  <si>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</si>
  <si>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</si>
  <si>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</si>
  <si>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</si>
  <si>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</si>
  <si>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</si>
  <si>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</si>
  <si>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</si>
  <si>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</si>
  <si>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</si>
  <si>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</si>
  <si>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</si>
  <si>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</si>
  <si>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</si>
  <si>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</si>
  <si>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</si>
  <si>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</si>
  <si>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</si>
  <si>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</si>
  <si>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</si>
  <si>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</si>
  <si>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</si>
  <si>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</si>
  <si>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</si>
  <si>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</si>
  <si>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</si>
  <si>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</si>
  <si>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</si>
  <si>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</si>
  <si>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</si>
  <si>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</si>
  <si>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</si>
  <si>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</si>
  <si>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</si>
  <si>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</si>
  <si>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</si>
  <si>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</si>
  <si>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</si>
  <si>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</si>
  <si>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</si>
  <si>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</si>
  <si>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</si>
  <si>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</si>
  <si>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</si>
  <si>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</si>
  <si>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</si>
  <si>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</si>
  <si>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</si>
  <si>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</si>
  <si>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</si>
  <si>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</si>
  <si>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</si>
  <si>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</si>
  <si>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</si>
  <si>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</si>
  <si>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</si>
  <si>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</si>
  <si>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</si>
  <si>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</si>
  <si>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</si>
  <si>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</si>
  <si>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</si>
  <si>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</si>
  <si>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</si>
  <si>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</si>
  <si>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</si>
  <si>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</si>
  <si>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</si>
  <si>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</si>
  <si>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</si>
  <si>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</si>
  <si>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</si>
  <si>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</si>
  <si>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</si>
  <si>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</si>
  <si>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</si>
  <si>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</si>
  <si>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</si>
  <si>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</si>
  <si>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</si>
  <si>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</si>
  <si>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</si>
  <si>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</si>
  <si>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</si>
  <si>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</si>
  <si>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</si>
  <si>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</si>
  <si>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</si>
  <si>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</si>
  <si>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</si>
  <si>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</si>
  <si>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</si>
  <si>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</si>
  <si>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</si>
  <si>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</si>
  <si>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</si>
  <si>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</si>
  <si>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</si>
  <si>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</si>
  <si>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</si>
  <si>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</si>
  <si>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</si>
  <si>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</si>
  <si>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</si>
  <si>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</si>
  <si>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</si>
  <si>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</si>
  <si>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</si>
  <si>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</si>
  <si>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</si>
  <si>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</si>
  <si>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</si>
  <si>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</si>
  <si>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</si>
  <si>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</si>
  <si>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</si>
  <si>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</si>
  <si>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</si>
  <si>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</si>
  <si>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</si>
  <si>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</si>
  <si>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</si>
  <si>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</si>
  <si>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</si>
  <si>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</si>
  <si>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</si>
  <si>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</si>
  <si>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</si>
  <si>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</si>
  <si>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</si>
  <si>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</si>
  <si>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</si>
  <si>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</si>
  <si>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</si>
  <si>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</si>
  <si>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</si>
  <si>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</si>
  <si>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</si>
  <si>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</si>
  <si>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</si>
  <si>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</si>
  <si>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</si>
  <si>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</si>
  <si>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</si>
  <si>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</si>
  <si>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</si>
  <si>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</si>
  <si>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</si>
  <si>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</si>
  <si>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</si>
  <si>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</si>
  <si>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</si>
  <si>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</si>
  <si>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</si>
  <si>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</si>
  <si>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</si>
  <si>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</si>
  <si>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</si>
  <si>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</si>
  <si>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</si>
  <si>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</si>
  <si>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</si>
  <si>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</si>
  <si>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</si>
  <si>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</si>
  <si>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</si>
  <si>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</si>
  <si>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</si>
  <si>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</si>
  <si>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</si>
  <si>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</si>
  <si>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</si>
  <si>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</si>
  <si>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</si>
  <si>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</si>
  <si>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</si>
  <si>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</si>
  <si>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</si>
  <si>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</si>
  <si>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</si>
  <si>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</si>
  <si>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TRSL CAFR 2014.pdf Pg.No 34</t>
  </si>
  <si>
    <t>Louisiana TRSL CAFR 2015.pdf Pg.No 36</t>
  </si>
  <si>
    <t>Louisiana TRSL CAFR 2016.pdf Pg.No 38</t>
  </si>
  <si>
    <t>Louisiana TRSL CAFR 2017.pdf Pg.No 38</t>
  </si>
  <si>
    <t>Louisiana TRSL CAFR 2018.pdf Pg.No 38</t>
  </si>
  <si>
    <t>Louisiana TRSL CAFR 2019.pdf Pg.No 38</t>
  </si>
  <si>
    <t>Deferred Retirement Option Plan participants &amp; Post Deferred Retirement Option Plan participants added under this</t>
  </si>
  <si>
    <t>Louisiana TRSL CAFR 2014.pdf Pg.No 33</t>
  </si>
  <si>
    <t>Louisiana TRSL CAFR 2015.pdf Pg.No 35</t>
  </si>
  <si>
    <t>Louisiana TRSL CAFR 2016.pdf Pg.No 37</t>
  </si>
  <si>
    <t>Louisiana TRSL CAFR 2017.pdf Pg.No 37</t>
  </si>
  <si>
    <t>Louisiana TRSL CAFR 2018.pdf Pg.No 37</t>
  </si>
  <si>
    <t>Louisiana TRSL CAFR 2019.pdf Pg.No 37</t>
  </si>
  <si>
    <t>Louisiana TRSL CAFR 2014.pdf Pg.No 71</t>
  </si>
  <si>
    <t>Louisiana TRSL CAFR 2015.pdf Pg.No 75</t>
  </si>
  <si>
    <t>Louisiana TRSL CAFR 2016.pdf Pg.No 83</t>
  </si>
  <si>
    <t>Louisiana TRSL CAFR 2017.pdf Pg.No 82</t>
  </si>
  <si>
    <t>Louisiana TRSL CAFR 2018.pdf Pg.No 84</t>
  </si>
  <si>
    <t>Louisiana TRSL CAFR 2019.pdf Pg.No 84</t>
  </si>
  <si>
    <t>Other income &amp; Other post-employment benefit expenses &amp; Depreciation and amortization expenses &amp; Adjusting entry</t>
  </si>
  <si>
    <t>Louisiana TRSL CAFR 2014.pdf Pg.No 70</t>
  </si>
  <si>
    <t>Louisiana TRSL CAFR 2015.pdf Pg.No 74</t>
  </si>
  <si>
    <t>Louisiana TRSL CAFR 2016.pdf Pg.No 82</t>
  </si>
  <si>
    <t>Louisiana TRSL CAFR 2017.pdf Pg.No 80</t>
  </si>
  <si>
    <t>Louisiana TRSL CAFR 2018.pdf Pg.No 82</t>
  </si>
  <si>
    <t>Louisiana TRSL CAFR 2019.pdf Pg.No 82</t>
  </si>
  <si>
    <t>Louisiana TRSL CAFR 2014.pdf Pg.No 36</t>
  </si>
  <si>
    <t>Louisiana TRSL CAFR 2016.pdf Pg.No 39</t>
  </si>
  <si>
    <t>Louisiana TRSL CAFR 2017.pdf Pg.No 39</t>
  </si>
  <si>
    <t>Louisiana TRSL CAFR 2018.pdf Pg.No 39</t>
  </si>
  <si>
    <t>Louisiana TRSL CAFR 2019.pdf Pg.No 39</t>
  </si>
  <si>
    <t>Louisiana TRSL CAFR 2003.pdf Pg.No 48</t>
  </si>
  <si>
    <t>Louisiana TRSL CAFR 2004.pdf Pg.No 48</t>
  </si>
  <si>
    <t>Louisiana TRSL CAFR 2005.pdf Pg.No 58</t>
  </si>
  <si>
    <t>Louisiana TRSL CAFR 2006.pdf Pg.No 54</t>
  </si>
  <si>
    <t>Louisiana TRSL CAFR 2007.pdf Pg.No 54</t>
  </si>
  <si>
    <t>Louisiana TRSL CAFR 2008.pdf Pg.No 61</t>
  </si>
  <si>
    <t>Louisiana TRSL CAFR 2009.pdf Pg.No 60</t>
  </si>
  <si>
    <t>Louisiana TRSL CAFR 2010.pdf Pg.No 58</t>
  </si>
  <si>
    <t>Louisiana TRSL CAFR 2011.pdf Pg.No 61</t>
  </si>
  <si>
    <t>Louisiana TRSL CAFR 2013.pdf Pg.No 65</t>
  </si>
  <si>
    <t>EAN</t>
  </si>
  <si>
    <t>PUC</t>
  </si>
  <si>
    <t>Louisiana TRSL CAFR 2003.pdf Pg.No 49</t>
  </si>
  <si>
    <t>Louisiana TRSL CAFR 2004.pdf Pg.No 50</t>
  </si>
  <si>
    <t>Louisiana TRSL CAFR 2005.pdf Pg.No 59</t>
  </si>
  <si>
    <t>Louisiana TRSL CAFR 2006.pdf Pg.No 55</t>
  </si>
  <si>
    <t>Louisiana TRSL CAFR 2007.pdf Pg.No 55</t>
  </si>
  <si>
    <t>Louisiana TRSL CAFR 2008.pdf Pg.No 59</t>
  </si>
  <si>
    <t>Louisiana TRSL CAFR 2009.pdf Pg.No 34</t>
  </si>
  <si>
    <t>Louisiana TRSL CAFR 2010.pdf Pg.No 34</t>
  </si>
  <si>
    <t>Louisiana TRSL CAFR 2011.pdf Pg.No 34</t>
  </si>
  <si>
    <t>Louisiana TRSL CAFR 2012.pdf Pg.No 35</t>
  </si>
  <si>
    <t>Louisiana TRSL CAFR 2013.pdf Pg.No 34</t>
  </si>
  <si>
    <t>Louisiana TRSL CAFR 2003.pdf Pg.No 37</t>
  </si>
  <si>
    <t>Louisiana TRSL CAFR 2004.pdf Pg.No 32</t>
  </si>
  <si>
    <t>Louisiana TRSL CAFR 2005.pdf Pg.No 36</t>
  </si>
  <si>
    <t>Louisiana TRSL CAFR 2006.pdf Pg.No 34</t>
  </si>
  <si>
    <t>Louisiana TRSL CAFR 2007.pdf Pg.No 35</t>
  </si>
  <si>
    <t>Louisiana TRSL CAFR 2008.pdf Pg.No 36</t>
  </si>
  <si>
    <t>Louisiana TRSL CAFR 2009.pdf Pg.No 31</t>
  </si>
  <si>
    <t>Louisiana TRSL CAFR 2010.pdf Pg.No 31</t>
  </si>
  <si>
    <t>Louisiana TRSL CAFR 2011.pdf Pg.No 31</t>
  </si>
  <si>
    <t>Louisiana TRSL CAFR 2012.pdf Pg.No 33</t>
  </si>
  <si>
    <t>Louisiana TRSL CAFR 2013.pdf Pg.No 31</t>
  </si>
  <si>
    <t>Louisiana TRSL CAFR 2014.pdf Pg.No 31</t>
  </si>
  <si>
    <t>Louisiana TRSL CAFR 2016.pdf Pg.No 35</t>
  </si>
  <si>
    <t>Louisiana TRSL CAFR 2017.pdf Pg.No 35</t>
  </si>
  <si>
    <t>Louisiana TRSL CAFR 2018.pdf Pg.No 35</t>
  </si>
  <si>
    <t>Louisiana TRSL CAFR 2019.pdf Pg.No 35</t>
  </si>
  <si>
    <t>Louisiana TRSL CAFR 2003.pdf Pg.No 47</t>
  </si>
  <si>
    <t>Louisiana TRSL CAFR 2005.pdf Pg.No 57</t>
  </si>
  <si>
    <t>Louisiana TRSL CAFR 2006.pdf Pg.No 53</t>
  </si>
  <si>
    <t>Louisiana TRSL CAFR 2008.pdf Pg.No 58</t>
  </si>
  <si>
    <t>Louisiana TRSL CAFR 2009.pdf Pg.No 33</t>
  </si>
  <si>
    <t>Louisiana TRSL CAFR 2010.pdf Pg.No 33</t>
  </si>
  <si>
    <t>Louisiana TRSL CAFR 2011.pdf Pg.No 33</t>
  </si>
  <si>
    <t>Louisiana TRSL CAFR 2013.pdf Pg.No 33</t>
  </si>
  <si>
    <t>Louisiana TRSL CAFR 2015.pdf Pg.No 109</t>
  </si>
  <si>
    <t>Louisiana TRSL CAFR 2016.pdf Pg.No 115</t>
  </si>
  <si>
    <t>Louisiana TRSL CAFR 2017.pdf Pg.No 113</t>
  </si>
  <si>
    <t>Louisiana TRSL CAFR 2018.pdf Pg.No 116</t>
  </si>
  <si>
    <t>Louisiana TRSL CAFR 2019.pdf Pg.No 116</t>
  </si>
  <si>
    <t>Yes</t>
  </si>
  <si>
    <t>No</t>
  </si>
  <si>
    <t>Louisiana TRSL CAFR 2008.pdf Pg.No 57</t>
  </si>
  <si>
    <t>Louisiana TRSL CAFR 2009.pdf Pg.No 56</t>
  </si>
  <si>
    <t>Louisiana TRSL CAFR 2010.pdf Pg.No 56</t>
  </si>
  <si>
    <t>Louisiana TRSL CAFR 2011.pdf Pg.No 56</t>
  </si>
  <si>
    <t>Louisiana TRSL CAFR 2012.pdf Pg.No 58</t>
  </si>
  <si>
    <t>Louisiana TRSL CAFR 2013.pdf Pg.No 60</t>
  </si>
  <si>
    <t>Louisiana TRSL CAFR 2014.pdf Pg.No 64</t>
  </si>
  <si>
    <t>Louisiana TRSL CAFR 2015.pdf Pg.No 65</t>
  </si>
  <si>
    <t>Louisiana TRSL CAFR 2016.pdf Pg.No 84</t>
  </si>
  <si>
    <t>Louisiana TRSL CAFR 2017.pdf Pg.No 72</t>
  </si>
  <si>
    <t>Louisiana TRSL CAFR 2018.pdf Pg.No 71</t>
  </si>
  <si>
    <t>Hall Actuarial Associates</t>
  </si>
  <si>
    <t>SJ Actuarial Associates</t>
  </si>
  <si>
    <t>FOSTER &amp; FOSTER ACTUARIES AND CONSULTANTS</t>
  </si>
  <si>
    <t>LOUSIANA LEGISLATIVE AUDITOR</t>
  </si>
  <si>
    <t>Louisiana TRSL Valuation 2001.pdf Pg.No 9</t>
  </si>
  <si>
    <t>Louisiana TRSL Valuation 2002.pdf Pg.No 9</t>
  </si>
  <si>
    <t>Louisiana TRSL Valuation 2003.pdf Pg.No 8</t>
  </si>
  <si>
    <t>Louisiana TRSL Valuation 2004.pdf Pg.No 8</t>
  </si>
  <si>
    <t>Louisiana TRSL Valuation 2005.pdf Pg.No 8</t>
  </si>
  <si>
    <t>Louisiana TRSL Valuation 2006.pdf Pg.No 8</t>
  </si>
  <si>
    <t>Louisiana TRSL Valuation 2007.pdf Pg.No 8</t>
  </si>
  <si>
    <t>Louisiana TRSL Valuation 2008.pdf Pg.No 8</t>
  </si>
  <si>
    <t>Louisiana TRSL Valuation 2009.pdf Pg.No 9</t>
  </si>
  <si>
    <t>Louisiana TRSL Valuation 2010.pdf Pg.No 9</t>
  </si>
  <si>
    <t>Louisiana TRSL Valuation 2011.pdf Pg.No 9</t>
  </si>
  <si>
    <t>Louisiana TRSL Valuation 2012.pdf Pg.No 9</t>
  </si>
  <si>
    <t>Louisiana TRSL Valuation 2013.pdf Pg.No 9</t>
  </si>
  <si>
    <t>Louisiana TRSL Valuation 2014.pdf Pg.No 10</t>
  </si>
  <si>
    <t>Louisiana TRSL Valuation 2015.pdf Pg.No 12</t>
  </si>
  <si>
    <t>Louisiana TRSL Valuation 2016.pdf Pg.No 18</t>
  </si>
  <si>
    <t>Louisiana TRSL Valuation 2017.pdf Pg.No 5</t>
  </si>
  <si>
    <t>Louisiana TRSL Valuation 2018.pdf Pg.No 7</t>
  </si>
  <si>
    <t>Louisiana TRSL Valuation 2019 Revised.pdf Pg.No 7</t>
  </si>
  <si>
    <t>Louisiana TRSL Valuation 2001.pdf Pg.No 10</t>
  </si>
  <si>
    <t>Louisiana TRSL Valuation 2002.pdf Pg.No 10</t>
  </si>
  <si>
    <t>Louisiana TRSL Valuation 2003.pdf Pg.No 9</t>
  </si>
  <si>
    <t>Louisiana TRSL Valuation 2004.pdf Pg.No 9</t>
  </si>
  <si>
    <t>Louisiana TRSL Valuation 2005.pdf Pg.No 9</t>
  </si>
  <si>
    <t>Louisiana TRSL Valuation 2006.pdf Pg.No 9</t>
  </si>
  <si>
    <t>Louisiana TRSL Valuation 2007.pdf Pg.No 9</t>
  </si>
  <si>
    <t>Louisiana TRSL Valuation 2008.pdf Pg.No 9</t>
  </si>
  <si>
    <t>Louisiana TRSL Valuation 2009.pdf Pg.No 10</t>
  </si>
  <si>
    <t>Louisiana TRSL Valuation 2010.pdf Pg.No 10</t>
  </si>
  <si>
    <t>Louisiana TRSL Valuation 2011.pdf Pg.No 10</t>
  </si>
  <si>
    <t>Louisiana TRSL Valuation 2012.pdf Pg.No 10</t>
  </si>
  <si>
    <t>Louisiana TRSL Valuation 2013.pdf Pg.No 10</t>
  </si>
  <si>
    <t>Louisiana TRSL Valuation 2014.pdf Pg.No 11</t>
  </si>
  <si>
    <t>Louisiana TRSL Valuation 2015.pdf Pg.No 13</t>
  </si>
  <si>
    <t>Louisiana TRSL Valuation 2017.pdf Pg.No 17</t>
  </si>
  <si>
    <t>Louisiana TRSL Valuation 2018.pdf Pg.No 20</t>
  </si>
  <si>
    <t>Louisiana TRSL Valuation 2019 Revised.pdf Pg.No 20</t>
  </si>
  <si>
    <t>Louisiana TRSL Valuation 2001.pdf Pg.No 4</t>
  </si>
  <si>
    <t>Louisiana TRSL Valuation 2002.pdf Pg.No 4</t>
  </si>
  <si>
    <t>Louisiana TRSL Valuation 2003.pdf Pg.No 3</t>
  </si>
  <si>
    <t>Louisiana TRSL Valuation 2004.pdf Pg.No 3</t>
  </si>
  <si>
    <t>Louisiana TRSL Valuation 2005.pdf Pg.No 3</t>
  </si>
  <si>
    <t>Louisiana TRSL Valuation 2006.pdf Pg.No 3</t>
  </si>
  <si>
    <t>Louisiana TRSL Valuation 2007.pdf Pg.No 3</t>
  </si>
  <si>
    <t>Louisiana TRSL Valuation 2008.pdf Pg.No 3</t>
  </si>
  <si>
    <t>Louisiana TRSL Valuation 2009.pdf Pg.No 3</t>
  </si>
  <si>
    <t>Louisiana TRSL Valuation 2010.pdf Pg.No 3</t>
  </si>
  <si>
    <t>Louisiana TRSL Valuation 2011.pdf Pg.No 3</t>
  </si>
  <si>
    <t>Louisiana TRSL Valuation 2012.pdf Pg.No 3</t>
  </si>
  <si>
    <t>Louisiana TRSL Valuation 2013.pdf Pg.No 5</t>
  </si>
  <si>
    <t>Louisiana TRSL Valuation 2014.pdf Pg.No 5</t>
  </si>
  <si>
    <t>Louisiana TRSL Valuation 2015.pdf Pg.No 6</t>
  </si>
  <si>
    <t>Louisiana TRSL Valuation 2016.pdf Pg.No 20</t>
  </si>
  <si>
    <t>Louisiana TRSL Valuation 2017.pdf Pg.No 8</t>
  </si>
  <si>
    <t>Louisiana TRSL Valuation 2018.pdf Pg.No 9</t>
  </si>
  <si>
    <t>Louisiana TRSL Valuation 2019 Revised.pdf Pg.No 9</t>
  </si>
  <si>
    <t>Louisiana TRSL Valuation 2001.pdf Pg.No 14</t>
  </si>
  <si>
    <t>Louisiana TRSL Valuation 2002.pdf Pg.No 13</t>
  </si>
  <si>
    <t>Louisiana TRSL Valuation 2003.pdf Pg.No 13</t>
  </si>
  <si>
    <t>Louisiana TRSL Valuation 2004.pdf Pg.No 13</t>
  </si>
  <si>
    <t>Louisiana TRSL Valuation 2005.pdf Pg.No 13</t>
  </si>
  <si>
    <t>Louisiana TRSL Valuation 2006.pdf Pg.No 13</t>
  </si>
  <si>
    <t>Louisiana TRSL Valuation 2007.pdf Pg.No 13</t>
  </si>
  <si>
    <t>Louisiana TRSL Valuation 2008.pdf Pg.No 13</t>
  </si>
  <si>
    <t>Louisiana TRSL Valuation 2010.pdf Pg.No 15</t>
  </si>
  <si>
    <t>Louisiana TRSL Valuation 2011.pdf Pg.No 15</t>
  </si>
  <si>
    <t>Louisiana TRSL Valuation 2012.pdf Pg.No 15</t>
  </si>
  <si>
    <t>Louisiana TRSL Valuation 2013.pdf Pg.No 16</t>
  </si>
  <si>
    <t>Louisiana TRSL Valuation 2014.pdf Pg.No 15</t>
  </si>
  <si>
    <t>Louisiana TRSL Valuation 2008.pdf Pg.No 15</t>
  </si>
  <si>
    <t>Louisiana TRSL Valuation 2009.pdf Pg.No 16</t>
  </si>
  <si>
    <t>Louisiana TRSL Valuation 2010.pdf Pg.No 17</t>
  </si>
  <si>
    <t>Louisiana TRSL Valuation 2011.pdf Pg.No 17</t>
  </si>
  <si>
    <t>Louisiana TRSL Valuation 2012.pdf Pg.No 17</t>
  </si>
  <si>
    <t>Louisiana TRSL Valuation 2013.pdf Pg.No 18</t>
  </si>
  <si>
    <t>Louisiana TRSL Valuation 2014.pdf Pg.No 17</t>
  </si>
  <si>
    <t>Louisiana TRSL Valuation 2015.pdf Pg.No 15</t>
  </si>
  <si>
    <t>Louisiana TRSL Valuation 2018.pdf Pg.No 14</t>
  </si>
  <si>
    <t>Louisiana TRSL Valuation 2019 Revised.pdf Pg.No 14</t>
  </si>
  <si>
    <t>Louisiana TRSL Valuation 2001.pdf Pg.No 34</t>
  </si>
  <si>
    <t>Louisiana TRSL Valuation 2002.pdf Pg.No 33</t>
  </si>
  <si>
    <t>Louisiana TRSL Valuation 2003.pdf Pg.No 21</t>
  </si>
  <si>
    <t>Louisiana TRSL Valuation 2004.pdf Pg.No 33</t>
  </si>
  <si>
    <t>Louisiana TRSL Valuation 2005.pdf Pg.No 33</t>
  </si>
  <si>
    <t>Louisiana TRSL Valuation 2006.pdf Pg.No 33</t>
  </si>
  <si>
    <t>Louisiana TRSL Valuation 2007.pdf Pg.No 33</t>
  </si>
  <si>
    <t>Louisiana TRSL Valuation 2008.pdf Pg.No 32</t>
  </si>
  <si>
    <t>Louisiana TRSL Valuation 2009.pdf Pg.No 33</t>
  </si>
  <si>
    <t>Louisiana TRSL Valuation 2010.pdf Pg.No 34</t>
  </si>
  <si>
    <t>Louisiana TRSL Valuation 2015.pdf Pg.No 37</t>
  </si>
  <si>
    <t>Louisiana TRSL Valuation 2016.pdf Pg.No 76</t>
  </si>
  <si>
    <t>Percentage</t>
  </si>
  <si>
    <t>Louisiana TRSL Valuation 2001.pdf Pg.No 35</t>
  </si>
  <si>
    <t>Louisiana TRSL Valuation 2002.pdf Pg.No 34</t>
  </si>
  <si>
    <t>Louisiana TRSL Valuation 2003.pdf Pg.No 22</t>
  </si>
  <si>
    <t>Louisiana TRSL Valuation 2004.pdf Pg.No 34</t>
  </si>
  <si>
    <t>Louisiana TRSL Valuation 2005.pdf Pg.No 34</t>
  </si>
  <si>
    <t>Louisiana TRSL Valuation 2006.pdf Pg.No 34</t>
  </si>
  <si>
    <t>Louisiana TRSL Valuation 2009.pdf Pg.No 37</t>
  </si>
  <si>
    <t>Louisiana TRSL Valuation 2010.pdf Pg.No 38</t>
  </si>
  <si>
    <t>Louisiana TRSL Valuation 2011.pdf Pg.No 38</t>
  </si>
  <si>
    <t>Louisiana TRSL Valuation 2012.pdf Pg.No 38</t>
  </si>
  <si>
    <t>Louisiana TRSL Valuation 2013.pdf Pg.No 38</t>
  </si>
  <si>
    <t>Louisiana TRSL Valuation 2014.pdf Pg.No 40</t>
  </si>
  <si>
    <t>Louisiana TRSL Valuation 2015.pdf Pg.No 41</t>
  </si>
  <si>
    <t>Louisiana TRSL Valuation 2017.pdf Pg.No 41</t>
  </si>
  <si>
    <t>Louisiana TRSL Valuation 2018.pdf Pg.No 44</t>
  </si>
  <si>
    <t>Louisiana TRSL Valuation 2019 Revised.pdf Pg.No 44</t>
  </si>
  <si>
    <t>Louisiana TRSL Valuation 2003.pdf Pg.No 25</t>
  </si>
  <si>
    <t>Louisiana TRSL Valuation 2004.pdf Pg.No 37</t>
  </si>
  <si>
    <t>Louisiana TRSL Valuation 2005.pdf Pg.No 37</t>
  </si>
  <si>
    <t>Louisiana TRSL Valuation 2006.pdf Pg.No 37</t>
  </si>
  <si>
    <t>Louisiana TRSL Valuation 2007.pdf Pg.No 37</t>
  </si>
  <si>
    <t>Louisiana TRSL Valuation 2008.pdf Pg.No 36</t>
  </si>
  <si>
    <t>Louisiana TRSL Valuation 2003.pdf Pg.No 26</t>
  </si>
  <si>
    <t>Louisiana TRSL Valuation 2004.pdf Pg.No 38</t>
  </si>
  <si>
    <t>Louisiana TRSL Valuation 2005.pdf Pg.No 38</t>
  </si>
  <si>
    <t>Louisiana TRSL Valuation 2006.pdf Pg.No 38</t>
  </si>
  <si>
    <t>Louisiana TRSL Valuation 2007.pdf Pg.No 38</t>
  </si>
  <si>
    <t>Louisiana TRSL Valuation 2008.pdf Pg.No 37</t>
  </si>
  <si>
    <t>Louisiana TRSL Valuation 2009.pdf Pg.No 39</t>
  </si>
  <si>
    <t>Louisiana TRSL Valuation 2010.pdf Pg.No 40</t>
  </si>
  <si>
    <t>Louisiana TRSL Valuation 2011.pdf Pg.No 40</t>
  </si>
  <si>
    <t>Louisiana TRSL Valuation 2012.pdf Pg.No 40</t>
  </si>
  <si>
    <t>Louisiana TRSL Valuation 2013.pdf Pg.No 40</t>
  </si>
  <si>
    <t>Louisiana TRSL Valuation 2014.pdf Pg.No 42</t>
  </si>
  <si>
    <t>Louisiana TRSL Valuation 2015.pdf Pg.No 43</t>
  </si>
  <si>
    <t>Louisiana TRSL Valuation 2016.pdf Pg.No 81</t>
  </si>
  <si>
    <t>Louisiana TRSL Valuation 2017.pdf Pg.No 43</t>
  </si>
  <si>
    <t>Louisiana TRSL Valuation 2018.pdf Pg.No 46</t>
  </si>
  <si>
    <t>Louisiana TRSL Valuation 2019 Revised.pdf Pg.No 46</t>
  </si>
  <si>
    <t>Louisiana TRSL CAFR 2012.pdf Pg.No 36</t>
  </si>
  <si>
    <t>Louisiana TRSL Valuation 2013.pdf Pg.No 49</t>
  </si>
  <si>
    <t>Louisiana TRSL Valuation 2014.pdf Pg.No 50</t>
  </si>
  <si>
    <t>Louisiana TRSL Valuation 2015.pdf Pg.No 51</t>
  </si>
  <si>
    <t>Louisiana TRSL Valuation 2016.pdf Pg.No 13</t>
  </si>
  <si>
    <t>Louisiana TRSL Valuation 2017.pdf Pg.No 53</t>
  </si>
  <si>
    <t>Louisiana TRSL Valuation 2018.pdf Pg.No 56</t>
  </si>
  <si>
    <t>Louisiana TRSL Valuation 2019 Revised.pdf Pg.No 61</t>
  </si>
  <si>
    <t>2025 using scale AA</t>
  </si>
  <si>
    <t>1983 Sex Distinct Graduated Group Annuity Mortality Table</t>
  </si>
  <si>
    <t>Louisiana TRSL Valuation 2003.pdf Pg.No 35</t>
  </si>
  <si>
    <t>Louisiana TRSL Valuation 2004.pdf Pg.No 47</t>
  </si>
  <si>
    <t>Louisiana TRSL Valuation 2005.pdf Pg.No 47</t>
  </si>
  <si>
    <t>Louisiana TRSL Valuation 2006.pdf Pg.No 47</t>
  </si>
  <si>
    <t>Louisiana TRSL Valuation 2007.pdf Pg.No 45</t>
  </si>
  <si>
    <t>Louisiana TRSL Valuation 2008.pdf Pg.No 44</t>
  </si>
  <si>
    <t>Louisiana TRSL Valuation 2009.pdf Pg.No 46</t>
  </si>
  <si>
    <t>Louisiana TRSL Valuation 2010.pdf Pg.No 47</t>
  </si>
  <si>
    <t>Louisiana TRSL Valuation 2011.pdf Pg.No 47</t>
  </si>
  <si>
    <t>Louisiana TRSL Valuation 2012.pdf Pg.No 49</t>
  </si>
  <si>
    <t>Louisiana TRSL Valuation 2013.pdf Pg.No 47</t>
  </si>
  <si>
    <t>Louisiana TRSL Valuation 2017.pdf Pg.No 54</t>
  </si>
  <si>
    <t>Louisiana TRSL Valuation 2018.pdf Pg.No 57</t>
  </si>
  <si>
    <t>Louisiana TRSL Valuation 2019 Revised.pdf Pg.No 62</t>
  </si>
  <si>
    <t>Louisiana TRSL Valuation 2001.pdf Pg.No 6</t>
  </si>
  <si>
    <t>Louisiana TRSL Valuation 2002.pdf Pg.No 6</t>
  </si>
  <si>
    <t>Louisiana TRSL Valuation 2003.pdf Pg.No 5</t>
  </si>
  <si>
    <t>Louisiana TRSL Valuation 2004.pdf Pg.No 5</t>
  </si>
  <si>
    <t>Louisiana TRSL Valuation 2006.pdf Pg.No 5</t>
  </si>
  <si>
    <t>Louisiana TRSL Valuation 2007.pdf Pg.No 5</t>
  </si>
  <si>
    <t>Louisiana TRSL Valuation 2008.pdf Pg.No 6</t>
  </si>
  <si>
    <t>Louisiana TRSL Valuation 2009.pdf Pg.No 7</t>
  </si>
  <si>
    <t>Louisiana TRSL Valuation 2010.pdf Pg.No 7</t>
  </si>
  <si>
    <t>Louisiana TRSL Valuation 2011.pdf Pg.No 6</t>
  </si>
  <si>
    <t>Louisiana TRSL Valuation 2012.pdf Pg.No 6</t>
  </si>
  <si>
    <t>Louisiana TRSL Valuation 2014.pdf Pg.No 8</t>
  </si>
  <si>
    <t>Louisiana TRSL Valuation 2016.pdf Pg.No 90</t>
  </si>
  <si>
    <t>Louisiana TRSL Valuation 2017.pdf Pg.No 50</t>
  </si>
  <si>
    <t>Louisiana TRSL Valuation 2018.pdf Pg.No 53</t>
  </si>
  <si>
    <t>Louisiana TRSL Valuation 2019 Revised.pdf Pg.No 53</t>
  </si>
  <si>
    <t>Level percent of payroll</t>
  </si>
  <si>
    <t>Louisiana TRSL Valuation 2009.pdf Pg.No 6</t>
  </si>
  <si>
    <t>Louisiana TRSL Valuation 2010.pdf Pg.No 6</t>
  </si>
  <si>
    <t>Louisiana TRSL Valuation 2013.pdf Pg.No 6</t>
  </si>
  <si>
    <t>40 Years</t>
  </si>
  <si>
    <t>30 Years</t>
  </si>
  <si>
    <t>Louisiana TRSL Valuation 2015.pdf Pg.No 8</t>
  </si>
  <si>
    <t>4 Years</t>
  </si>
  <si>
    <t>5 Years</t>
  </si>
  <si>
    <t>Louisiana TRSL Valuation 2001.pdf Pg.No 3</t>
  </si>
  <si>
    <t>Louisiana TRSL Valuation 2002.pdf Pg.No 3</t>
  </si>
  <si>
    <t>Louisiana TRSL Valuation 2003.pdf Pg.No 2</t>
  </si>
  <si>
    <t>Louisiana TRSL Valuation 2004.pdf Pg.No 2</t>
  </si>
  <si>
    <t>Louisiana TRSL Valuation 2006.pdf Pg.No 2</t>
  </si>
  <si>
    <t>Louisiana TRSL Valuation 2007.pdf Pg.No 2</t>
  </si>
  <si>
    <t>Louisiana TRSL Valuation 2008.pdf Pg.No 2</t>
  </si>
  <si>
    <t>Louisiana TRSL Valuation 2009.pdf Pg.No 2</t>
  </si>
  <si>
    <t>Louisiana TRSL Valuation 2010.pdf Pg.No 2</t>
  </si>
  <si>
    <t>Louisiana TRSL Valuation 2011.pdf Pg.No 2</t>
  </si>
  <si>
    <t>Louisiana TRSL Valuation 2012.pdf Pg.No 2</t>
  </si>
  <si>
    <t>Louisiana TRSL Valuation 2013.pdf Pg.No 3</t>
  </si>
  <si>
    <t>Louisiana TRSL Valuation 2014.pdf Pg.No 3</t>
  </si>
  <si>
    <t>Louisiana TRSL Valuation 2015.pdf Pg.No 4</t>
  </si>
  <si>
    <t>Louisiana TRSL CAFR 2014.pdf Pg.No 35</t>
  </si>
  <si>
    <t>Louisiana TRSL CAFR 2015.pdf Pg.No 70</t>
  </si>
  <si>
    <t>Louisiana TRSL CAFR 2016.pdf Pg.No 72</t>
  </si>
  <si>
    <t>OPEB included</t>
  </si>
  <si>
    <t>Depreciation amounts included</t>
  </si>
  <si>
    <t>TRSL Employee health and life expense included</t>
  </si>
  <si>
    <t>Louisiana TRSL CAFR 2012.pdf Pg.No 65</t>
  </si>
  <si>
    <t>Louisiana TRSL CAFR 2015.pdf Pg.No 33</t>
  </si>
  <si>
    <t>LSU Co-operative extension' and 'Pension Expense' included</t>
  </si>
  <si>
    <t>Louisiana TRSL CAFR 2019.pdf Pg.No 71</t>
  </si>
  <si>
    <t>Louisiana TRSL Valuation 2001.pdf Pg.No 47</t>
  </si>
  <si>
    <t>Louisiana TRSL Valuation 2001.pdf Pg.No 11</t>
  </si>
  <si>
    <t>Louisiana TRSL Valuation 2002.pdf Pg.No 11</t>
  </si>
  <si>
    <t>Louisiana TRSL Valuation 2002.pdf Pg.No 46</t>
  </si>
  <si>
    <t>Louisiana TRSL Valuation 2003.pdf Pg.No 10</t>
  </si>
  <si>
    <t>3.2%-7.8%</t>
  </si>
  <si>
    <t>Louisiana TRSL Valuation 2004.pdf Pg.No 10</t>
  </si>
  <si>
    <t>3.2%-9%</t>
  </si>
  <si>
    <t>Louisiana TRSL Valuation 2005.pdf Pg.No 10</t>
  </si>
  <si>
    <t>Louisiana TRSL Valuation 2005.pdf Pg.No 5</t>
  </si>
  <si>
    <t>Louisiana TRSL Valuation 2005.pdf Pg.No 2</t>
  </si>
  <si>
    <t>Louisiana TRSL Valuation 2006.pdf Pg.No 10</t>
  </si>
  <si>
    <t>Louisiana TRSL Valuation 2006.pdf Pg.No 6</t>
  </si>
  <si>
    <t>Louisiana TRSL Valuation 2007.pdf Pg.No 10</t>
  </si>
  <si>
    <t>Louisiana TRSL Valuation 2008.pdf Pg.No 10</t>
  </si>
  <si>
    <t>Louisiana TRSL Valuation 2008.pdf Pg.No 5</t>
  </si>
  <si>
    <t>Louisiana TRSL Valuation 2009.pdf Pg.No 11</t>
  </si>
  <si>
    <t>3.5%-7.5%</t>
  </si>
  <si>
    <t>RP-2000 Table</t>
  </si>
  <si>
    <t>Louisiana TRSL Valuation 2009.pdf Pg.No 14</t>
  </si>
  <si>
    <t>Louisiana TRSL Valuation 2010.pdf Pg.No 11</t>
  </si>
  <si>
    <t>Louisiana TRSL Valuation 2011.pdf Pg.No 11</t>
  </si>
  <si>
    <t>Louisiana TRSL Valuation 2011.pdf Pg.No 49</t>
  </si>
  <si>
    <t>Louisiana TRSL Valuation 2012.pdf Pg.No 11</t>
  </si>
  <si>
    <t>Louisiana TRSL Valuation 2012.pdf Pg.No 51</t>
  </si>
  <si>
    <t>4.3%-6.5%</t>
  </si>
  <si>
    <t>Louisiana TRSL Valuation 2013.pdf Pg.No 11</t>
  </si>
  <si>
    <t>Louisiana TRSL Valuation 2013.pdf Pg.No 12</t>
  </si>
  <si>
    <t>3.5%-10%</t>
  </si>
  <si>
    <t>Louisiana TRSL Valuation 2014.pdf Pg.No 12</t>
  </si>
  <si>
    <t>Louisiana TRSL CAFR 2014.pdf Pg.No 65</t>
  </si>
  <si>
    <t>Louisiana TRSL Valuation 2014.pdf Pg.No 9</t>
  </si>
  <si>
    <t>Louisiana TRSL Valuation 2015.pdf Pg.No 14</t>
  </si>
  <si>
    <t>Louisiana TRSL Valuation 2016.pdf Pg.No 36</t>
  </si>
  <si>
    <t>Louisiana TRSL Valuation 2016.pdf Pg.No 79</t>
  </si>
  <si>
    <t>Louisiana TRSL Valuation 2016.pdf Pg.No 96</t>
  </si>
  <si>
    <t>Louisiana TRSL Valuation 2017.pdf Pg.No 12</t>
  </si>
  <si>
    <t>3.3%-4.8%</t>
  </si>
  <si>
    <t>Active Member- RP-2014 White Collar Employee Table; Non-Disabled Retiree/Inactive Member- RP-2014 White Collar Healthy Annuitant Tables</t>
  </si>
  <si>
    <t>Louisiana TRSL CAFR 2013.pdf Pg.No 61</t>
  </si>
  <si>
    <t>Louisiana TRSL CAFR 2012.pdf Pg.No 59</t>
  </si>
  <si>
    <t>Louisiana TRSL Valuation 2006.pdf Pg.No 46</t>
  </si>
  <si>
    <t>Louisiana TRSL Valuation 2005.pdf Pg.No 46</t>
  </si>
  <si>
    <t>Louisiana TRSL Valuation 2004.pdf Pg.No 46</t>
  </si>
  <si>
    <t>Louisiana TRSL Valuation 2003.pdf Pg.No 34</t>
  </si>
  <si>
    <t>Louisiana TRSL Valuation 2002.pdf Pg.No 48</t>
  </si>
  <si>
    <t>Louisiana TRSL Valuation 2001.pdf Pg.No 49</t>
  </si>
  <si>
    <t>Includes account distributions, experience gains/losses</t>
  </si>
  <si>
    <t xml:space="preserve">Actuarial Valuation </t>
  </si>
  <si>
    <t>Discount rate changes included</t>
  </si>
  <si>
    <t>Changes to methods and assumptions</t>
  </si>
  <si>
    <t>Louisiana TRSL Valuation 2001.pdf Pg.No 39</t>
  </si>
  <si>
    <t>Louisiana TRSL Valuation 2002.pdf Pg.No 38</t>
  </si>
  <si>
    <t>Louisiana TRSL CAFR 2003.pdf Pg.No 87</t>
  </si>
  <si>
    <t>Louisiana TRSL CAFR 2004.pdf Pg.No 49</t>
  </si>
  <si>
    <t>Louisiana TRSL CAFR 2004.pdf Pg.No 88</t>
  </si>
  <si>
    <t>Louisiana TRSL CAFR 2005.pdf Pg.No 107</t>
  </si>
  <si>
    <t>Louisiana TRSL CAFR 2006.pdf Pg.No 103</t>
  </si>
  <si>
    <t>Louisiana TRSL CAFR 2007.pdf Pg.No 104</t>
  </si>
  <si>
    <t>Louisiana TRSL CAFR 2008.pdf Pg.No 112</t>
  </si>
  <si>
    <t>Louisiana TRSL CAFR 2009.pdf Pg.No 97</t>
  </si>
  <si>
    <t>Louisiana TRSL CAFR 2010.pdf Pg.No 89</t>
  </si>
  <si>
    <t>Louisiana TRSL CAFR 2011.pdf Pg.No 96</t>
  </si>
  <si>
    <t>Louisiana TRSL CAFR 2012.pdf Pg.No 97</t>
  </si>
  <si>
    <t>Louisiana TRSL CAFR 2012.pdf Pg.No 32</t>
  </si>
  <si>
    <t>Louisiana TRSL CAFR 2013.pdf Pg.No 94</t>
  </si>
  <si>
    <t>Louisiana TRSL CAFR 2014.pdf Pg.No 104</t>
  </si>
  <si>
    <t>Louisiana TRSL CAFR 2015.pdf Pg.No 110</t>
  </si>
  <si>
    <t>Louisiana TRSL GASB68 2014.pdf Pg.No 1</t>
  </si>
  <si>
    <t>Louisiana TRSL GASB68 2014.pdf Pg.No 2</t>
  </si>
  <si>
    <t>Louisiana TRSL GASB68 2015.pdf Pg.No 1</t>
  </si>
  <si>
    <t>Louisiana TRSL GASB68 2015.pdf Pg.No 2</t>
  </si>
  <si>
    <t>Louisiana TRSL GASB68 2016.pdf Pg.No 1</t>
  </si>
  <si>
    <t>Louisiana TRSL GASB68 2016.pdf Pg.No 2</t>
  </si>
  <si>
    <t>Louisiana TRSL GASB68 2017.pdf Pg.No 1</t>
  </si>
  <si>
    <t>Louisiana TRSL GASB68 2017.pdf Pg.No 2</t>
  </si>
  <si>
    <t>Louisiana TRSL GASB68 2018.pdf Pg.No 1</t>
  </si>
  <si>
    <t>Louisiana TRSL GASB68 2018.pdf Pg.No 2</t>
  </si>
  <si>
    <t>Louisiana TRSL GASB68 2019.pdf Pg.No 1</t>
  </si>
  <si>
    <t>Louisiana TRSL GASB68 2019.pdf Pg.No 2</t>
  </si>
  <si>
    <t>Prior year data populated</t>
  </si>
  <si>
    <t>Louisiana TRSL Valuation 2005.pdf Pg.No 6</t>
  </si>
  <si>
    <t>Louisiana TRSL Valuation 2015.pdf Pg.No 7</t>
  </si>
  <si>
    <t>Louisiana TRSL Valuation 2007.pdf Pg.No 34</t>
  </si>
  <si>
    <t>Louisiana TRSL Valuation 2008.pdf Pg.No 33</t>
  </si>
  <si>
    <t>The COLA is limited to the lesser of 3% or the increase in the CPI-U for the calendar year immediately preceding the COLA</t>
  </si>
  <si>
    <t>Effective 1/3/02, min. benefits to surviving spose increases from $300-$600 pm, and for surviving minor children, from $150-$300 pm</t>
  </si>
  <si>
    <t>Louisiana TRSL Valuation 2002.pdf Pg.No 35</t>
  </si>
  <si>
    <t>Louisiana TRSL Valuation 2001.pdf Pg.No 36</t>
  </si>
  <si>
    <t>2001-2006</t>
  </si>
  <si>
    <t>The most recent provision effective from March 1, 2002 has been populated</t>
  </si>
  <si>
    <t>Louisiana TRSL Valuation 2016.pdf Pg.No 12</t>
  </si>
  <si>
    <t xml:space="preserve">1) Annual pension with anuity- 2% of FAC times yrs of CS + $300 annual SB. 2) Annual pension with anuity 2.5% of FAC times yrs of CS + $300 annual SB. </t>
  </si>
  <si>
    <t>Pg.no 50-53</t>
  </si>
  <si>
    <t>Female: Attained age plus 1</t>
  </si>
  <si>
    <t>Pg.no 49-52</t>
  </si>
  <si>
    <t>Range</t>
  </si>
  <si>
    <t>Pg.no 37-44</t>
  </si>
  <si>
    <t>Pg.no 48-51</t>
  </si>
  <si>
    <t>Pg.no 47-54</t>
  </si>
  <si>
    <t>Teachers: 8% ;Lunch plan A: 9.10%; Lunch Plan B: 5%</t>
  </si>
  <si>
    <t>Louisiana TRSL Valuation 2011.pdf Pg.No 34</t>
  </si>
  <si>
    <t>Pg.no 50-54</t>
  </si>
  <si>
    <t>Pg.no 52-56</t>
  </si>
  <si>
    <t>Louisiana TRSL Valuation 2012.pdf Pg.No 34</t>
  </si>
  <si>
    <t>Louisiana TRSL Valuation 2013.pdf Pg.No 34</t>
  </si>
  <si>
    <t>Pg.no 50-58</t>
  </si>
  <si>
    <t>RP-2000</t>
  </si>
  <si>
    <t>Louisiana TRSL Valuation 2014.pdf Pg.No 49</t>
  </si>
  <si>
    <t>Pg.no 52-55</t>
  </si>
  <si>
    <t>Louisiana TRSL Valuation 2014.pdf Pg.No 36</t>
  </si>
  <si>
    <t>Pg.no 53-56</t>
  </si>
  <si>
    <t>Louisiana TRSL Valuation 2015.pdf Pg.No 50</t>
  </si>
  <si>
    <t>Louisiana TRSL Valuation 2016.pdf Pg.No 38</t>
  </si>
  <si>
    <t>Pg.no 102-105</t>
  </si>
  <si>
    <t>Louisiana TRSL Valuation 2017.pdf Pg.No 37</t>
  </si>
  <si>
    <t>Pg.no 56-59</t>
  </si>
  <si>
    <t>Louisiana TRSL Valuation 2017.pdf Pg.No 52</t>
  </si>
  <si>
    <t>Pg.no 59-65</t>
  </si>
  <si>
    <t>Louisiana TRSL Valuation 2018.pdf Pg.No 40</t>
  </si>
  <si>
    <t>Louisiana TRSL Valuation 2019 Revised.pdf Pg.No 40</t>
  </si>
  <si>
    <t>Pg.no 64-66</t>
  </si>
  <si>
    <t>Louisiana TRSL Valuation 2019 Revised.pdf Pg.No 60</t>
  </si>
  <si>
    <t>Louisiana TRSL Valuation 2015.pdf Pg.No 23</t>
  </si>
  <si>
    <t>Constitutional Minimum is 11.8% without regard to the statutory minimum of 15.5%.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</si>
  <si>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</si>
  <si>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</si>
  <si>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</si>
  <si>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</si>
  <si>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</si>
  <si>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</si>
  <si>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</si>
  <si>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</si>
  <si>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</si>
  <si>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</si>
  <si>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</si>
  <si>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</si>
  <si>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</si>
  <si>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</si>
  <si>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</si>
  <si>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</si>
  <si>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</si>
  <si>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</si>
  <si>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</si>
  <si>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</si>
  <si>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</si>
  <si>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</si>
  <si>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</si>
  <si>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</si>
  <si>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</si>
  <si>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</si>
  <si>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</si>
  <si>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</si>
  <si>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</si>
  <si>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</si>
  <si>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</si>
  <si>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</si>
  <si>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</si>
  <si>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</si>
  <si>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</si>
  <si>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</si>
  <si>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</si>
  <si>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</si>
  <si>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</si>
  <si>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</si>
  <si>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</si>
  <si>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</si>
  <si>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</si>
  <si>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</si>
  <si>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</si>
  <si>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</si>
  <si>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</si>
  <si>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</si>
  <si>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</si>
  <si>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</si>
  <si>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</si>
  <si>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</si>
  <si>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</si>
  <si>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</si>
  <si>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</si>
  <si>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</si>
  <si>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</si>
  <si>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</si>
  <si>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</si>
  <si>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</si>
  <si>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</si>
  <si>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</si>
  <si>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</si>
  <si>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</si>
  <si>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</si>
  <si>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</si>
  <si>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</si>
  <si>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</si>
  <si>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</si>
  <si>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</si>
  <si>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</si>
  <si>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</si>
  <si>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</si>
  <si>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</si>
  <si>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</si>
  <si>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</si>
  <si>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</si>
  <si>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</si>
  <si>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</si>
  <si>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</si>
  <si>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</si>
  <si>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</si>
  <si>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</si>
  <si>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</si>
  <si>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</si>
  <si>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</si>
  <si>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</si>
  <si>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</si>
  <si>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</si>
  <si>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</si>
  <si>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</si>
  <si>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</si>
  <si>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</si>
  <si>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</si>
  <si>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</si>
  <si>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</si>
  <si>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</si>
  <si>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</si>
  <si>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</si>
  <si>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</si>
  <si>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</si>
  <si>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</si>
  <si>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</si>
  <si>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</si>
  <si>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</si>
  <si>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</si>
  <si>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</si>
  <si>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</si>
  <si>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</si>
  <si>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</si>
  <si>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</si>
  <si>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</si>
  <si>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</si>
  <si>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</si>
  <si>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</si>
  <si>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</si>
  <si>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</si>
  <si>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</si>
  <si>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</si>
  <si>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</si>
  <si>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</si>
  <si>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</si>
  <si>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</si>
  <si>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</si>
  <si>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</si>
  <si>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</si>
  <si>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</si>
  <si>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</si>
  <si>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</si>
  <si>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</si>
  <si>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</si>
  <si>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</si>
  <si>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</si>
  <si>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</si>
  <si>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</si>
  <si>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</si>
  <si>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</si>
  <si>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</si>
  <si>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</si>
  <si>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</si>
  <si>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</si>
  <si>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</si>
  <si>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</si>
  <si>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</si>
  <si>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</si>
  <si>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</si>
  <si>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</si>
  <si>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</si>
  <si>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</si>
  <si>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</si>
  <si>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</si>
  <si>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</si>
  <si>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</si>
  <si>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</si>
  <si>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</si>
  <si>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</si>
  <si>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</si>
  <si>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</si>
  <si>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</si>
  <si>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</si>
  <si>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</si>
  <si>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</si>
  <si>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</si>
  <si>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</si>
  <si>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</si>
  <si>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</si>
  <si>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</si>
  <si>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</si>
  <si>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</si>
  <si>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</si>
  <si>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</si>
  <si>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</si>
  <si>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</si>
  <si>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</si>
  <si>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</si>
  <si>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</si>
  <si>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</si>
  <si>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</si>
  <si>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</si>
  <si>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</si>
  <si>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</si>
  <si>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</si>
  <si>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</si>
  <si>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</si>
  <si>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</si>
  <si>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</si>
  <si>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</si>
  <si>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</si>
  <si>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</si>
  <si>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</si>
  <si>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</si>
  <si>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</si>
  <si>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</si>
  <si>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</si>
  <si>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</si>
  <si>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</si>
  <si>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</si>
  <si>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</si>
  <si>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</si>
  <si>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</si>
  <si>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</si>
  <si>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</si>
  <si>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</si>
  <si>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</si>
  <si>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</si>
  <si>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</si>
  <si>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Louisiana TRSL CAFR 2020.pdf Pg.No 72</t>
  </si>
  <si>
    <t>Louisiana TRSL CAFR 2020.pdf Pg.No 38</t>
  </si>
  <si>
    <t>Louisiana TRSL CAFR 2020.pdf Pg.No 86</t>
  </si>
  <si>
    <t>Louisiana TRSL CAFR 2020.pdf Pg.No 118</t>
  </si>
  <si>
    <t>Louisiana TRSL CAFR 2020.pdf Pg.No 35</t>
  </si>
  <si>
    <t>Pg.no 63-65</t>
  </si>
  <si>
    <t>Louisiana TRSL Valuation 2020.pdf Pg.No 7</t>
  </si>
  <si>
    <t>Louisiana TRSL Valuation 2020.pdf Pg.No 9</t>
  </si>
  <si>
    <t>Louisiana TRSL Valuation 2020.pdf Pg.No 14</t>
  </si>
  <si>
    <t>Louisiana TRSL Valuation 2020.pdf Pg.No 53</t>
  </si>
  <si>
    <t>Louisiana TRSL Valuation 2020.pdf Pg.No 40</t>
  </si>
  <si>
    <t>Louisiana TRSL Valuation 2020.pdf Pg.No 44</t>
  </si>
  <si>
    <t>Louisiana TRSL Valuation 2020.pdf Pg.No 46</t>
  </si>
  <si>
    <t>Louisiana TRSL Valuation 2020.pdf Pg.No 61</t>
  </si>
  <si>
    <t>Louisiana TRSL Valuation 2020.pdf Pg.No 60</t>
  </si>
  <si>
    <t>Louisiana TRSL Valuation 2020.pdf Pg.No 20</t>
  </si>
  <si>
    <t>Louisiana TRSL CAFR 2020.pdf Pg.No 39</t>
  </si>
  <si>
    <t>Louisiana TRSL CAFR 2020.pdf Pg.No 84</t>
  </si>
  <si>
    <t>Includes experience account allocations</t>
  </si>
  <si>
    <t>Includes figure for 2009 Retiree Minimum Benefit Increase</t>
  </si>
  <si>
    <t>Louisiana TRSL Valuation 2019 Revised.pdf Pg.No 10</t>
  </si>
  <si>
    <t>Louisiana TRSL Valuation 2018.pdf Pg.No 10</t>
  </si>
  <si>
    <t>Louisiana TRSL Valuation 2020.pdf Pg.No 40, 41</t>
  </si>
  <si>
    <t>3.1%-4.6%</t>
  </si>
  <si>
    <t>Louisiana TRSL Valuation 2020.pdf Pg.No 63-65</t>
  </si>
  <si>
    <t>Louisiana TRSL Valuation 2020.pdf Pg.No 14, 17</t>
  </si>
  <si>
    <t>Includes figure for Act 255 of 2020 appropriation</t>
  </si>
  <si>
    <t>Includes figure for discount rate change (7.55% to 7.45%)</t>
  </si>
  <si>
    <t>Louisiana TRSL Valuation 2020.pdf Pg.No 10</t>
  </si>
  <si>
    <t>Includes administrative expenses and others</t>
  </si>
  <si>
    <t>Relevant data have been taken from the Statement of changes in NPL</t>
  </si>
  <si>
    <t>Louisiana TRSL Valuation 2020.pdf Pg.No 3</t>
  </si>
  <si>
    <t>Louisiana TRSL Valuation 2019 Revised.pdf Pg.No 3</t>
  </si>
  <si>
    <t>Louisiana TRSL Valuation 2018.pdf Pg.No 3</t>
  </si>
  <si>
    <t>Louisiana TRSL Valuation 2017.pdf Pg.No 2</t>
  </si>
  <si>
    <t>Louisiana TRSL Valuation 2015.pdf Pg.No 2</t>
  </si>
  <si>
    <t>Louisiana TRSL Valuation 2014.pdf Pg.No 6</t>
  </si>
  <si>
    <t>Teachers' Retirement System of Louisiana</t>
  </si>
  <si>
    <t>Louisiana TRSL Valuation 2021.pdf Pg.No:14, 17</t>
  </si>
  <si>
    <t>Louisiana TRSL CAFR 2021.pdf Pg.No:118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</si>
  <si>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</si>
  <si>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</si>
  <si>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</si>
  <si>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</si>
  <si>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</si>
  <si>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</si>
  <si>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</si>
  <si>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</si>
  <si>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</si>
  <si>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</si>
  <si>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</si>
  <si>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</si>
  <si>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</si>
  <si>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</si>
  <si>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</si>
  <si>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</si>
  <si>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</si>
  <si>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</si>
  <si>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</si>
  <si>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</si>
  <si>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</si>
  <si>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</si>
  <si>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</si>
  <si>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</si>
  <si>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</si>
  <si>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</si>
  <si>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</si>
  <si>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</si>
  <si>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</si>
  <si>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</si>
  <si>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</si>
  <si>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</si>
  <si>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</si>
  <si>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</si>
  <si>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</si>
  <si>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</si>
  <si>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</si>
  <si>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</si>
  <si>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</si>
  <si>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</si>
  <si>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</si>
  <si>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</si>
  <si>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</si>
  <si>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</si>
  <si>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</si>
  <si>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</si>
  <si>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</si>
  <si>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</si>
  <si>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</si>
  <si>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</si>
  <si>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</si>
  <si>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</si>
  <si>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</si>
  <si>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</si>
  <si>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</si>
  <si>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</si>
  <si>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</si>
  <si>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</si>
  <si>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</si>
  <si>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</si>
  <si>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</si>
  <si>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</si>
  <si>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</si>
  <si>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</si>
  <si>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</si>
  <si>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</si>
  <si>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</si>
  <si>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</si>
  <si>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</si>
  <si>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</si>
  <si>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</si>
  <si>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</si>
  <si>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</si>
  <si>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</si>
  <si>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</si>
  <si>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</si>
  <si>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</si>
  <si>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</si>
  <si>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</si>
  <si>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</si>
  <si>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</si>
  <si>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</si>
  <si>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</si>
  <si>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</si>
  <si>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</si>
  <si>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</si>
  <si>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</si>
  <si>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</si>
  <si>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</si>
  <si>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</si>
  <si>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</si>
  <si>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</si>
  <si>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</si>
  <si>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</si>
  <si>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</si>
  <si>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</si>
  <si>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</si>
  <si>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</si>
  <si>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</si>
  <si>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</si>
  <si>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</si>
  <si>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</si>
  <si>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</si>
  <si>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</si>
  <si>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</si>
  <si>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</si>
  <si>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</si>
  <si>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</si>
  <si>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</si>
  <si>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</si>
  <si>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</si>
  <si>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</si>
  <si>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</si>
  <si>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</si>
  <si>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</si>
  <si>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</si>
  <si>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</si>
  <si>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</si>
  <si>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</si>
  <si>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</si>
  <si>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</si>
  <si>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</si>
  <si>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</si>
  <si>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</si>
  <si>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</si>
  <si>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</si>
  <si>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</si>
  <si>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</si>
  <si>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</si>
  <si>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</si>
  <si>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</si>
  <si>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</si>
  <si>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</si>
  <si>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</si>
  <si>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</si>
  <si>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</si>
  <si>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</si>
  <si>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</si>
  <si>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</si>
  <si>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</si>
  <si>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</si>
  <si>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</si>
  <si>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</si>
  <si>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</si>
  <si>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</si>
  <si>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</si>
  <si>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</si>
  <si>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</si>
  <si>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</si>
  <si>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</si>
  <si>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</si>
  <si>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</si>
  <si>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</si>
  <si>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</si>
  <si>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</si>
  <si>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</si>
  <si>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</si>
  <si>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</si>
  <si>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</si>
  <si>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</si>
  <si>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</si>
  <si>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</si>
  <si>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</si>
  <si>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</si>
  <si>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</si>
  <si>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</si>
  <si>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</si>
  <si>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</si>
  <si>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</si>
  <si>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</si>
  <si>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</si>
  <si>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</si>
  <si>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</si>
  <si>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</si>
  <si>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</si>
  <si>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</si>
  <si>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</si>
  <si>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Louisiana TRSL CAFR 2021.pdf Pg.No:104</t>
  </si>
  <si>
    <t>Louisiana TRSL CAFR 2020.pdf Pg.No 37</t>
  </si>
  <si>
    <t>Louisiana TRSL GASB68 2021.pdf Pg.No 1</t>
  </si>
  <si>
    <t>Louisiana TRSL CAFR 2021.pdf Pg.No 38</t>
  </si>
  <si>
    <t>Louisiana TRSL CAFR 2021.pdf Pg.No 37</t>
  </si>
  <si>
    <t>Louisiana TRSL CAFR 2021.pdf Pg.No 84</t>
  </si>
  <si>
    <t>Louisiana TRSL CAFR 2021.pdf Pg.No 86</t>
  </si>
  <si>
    <t>Louisiana TRSL CAFR 2021.pdf Pg.No 39</t>
  </si>
  <si>
    <t>Louisiana TRSL CAFR 2021.pdf Pg.No 72</t>
  </si>
  <si>
    <t>Louisiana TRSL CAFR 2021.pdf Pg.No 35</t>
  </si>
  <si>
    <t>Louisiana TRSL CAFR 2021.pdf Pg.No 118</t>
  </si>
  <si>
    <t>Louisiana TRSL Valuation 2021.pdf Pg.No 3</t>
  </si>
  <si>
    <t>Louisiana TRSL Valuation 2021.pdf Pg.No 7</t>
  </si>
  <si>
    <t>Louisiana TRSL Valuation 2021.pdf Pg.No 9</t>
  </si>
  <si>
    <t>Louisiana TRSL Valuation 2021.pdf Pg.No 14</t>
  </si>
  <si>
    <t>Louisiana TRSL Valuation 2021.pdf Pg.No 54</t>
  </si>
  <si>
    <t>Louisiana TRSL Valuation 2021.pdf Pg.No 41</t>
  </si>
  <si>
    <t>Louisiana TRSL Valuation 2021.pdf Pg.No 41, 42</t>
  </si>
  <si>
    <t>Louisiana TRSL Valuation 2021.pdf Pg.No 45</t>
  </si>
  <si>
    <t>Louisiana TRSL Valuation 2021.pdf Pg.No 47</t>
  </si>
  <si>
    <t>Louisiana TRSL Valuation 2021.pdf Pg.No 62</t>
  </si>
  <si>
    <t>Louisiana TRSL Valuation 2021.pdf Pg.No 64-66</t>
  </si>
  <si>
    <t>Louisiana TRSL Valuation 2021.pdf Pg.No 61</t>
  </si>
  <si>
    <t>Louisiana TRSL Valuation 2021.pdf Pg.No 20</t>
  </si>
  <si>
    <t>Louisiana TRSL Valuation 2021.pdf Pg.No 10</t>
  </si>
  <si>
    <t>Allocations</t>
  </si>
  <si>
    <t xml:space="preserve">Private assets taken under Private Real Estate Actual Allocation </t>
  </si>
  <si>
    <t>Louisiana TRSL Valuation 2021.pdf Pg.No 9,10</t>
  </si>
  <si>
    <t>Includes figures for administrative expenses, others, and experience account disbursement</t>
  </si>
  <si>
    <t>Louisiana TRSL CAFR 2022.pdf Pg.No 38</t>
  </si>
  <si>
    <t>Louisiana TRSL CAFR 2022.pdf Pg.No 37</t>
  </si>
  <si>
    <t>Louisiana TRSL CAFR 2022.pdf Pg.No 86</t>
  </si>
  <si>
    <t>Louisiana TRSL CAFR 2022.pdf Pg.No 84</t>
  </si>
  <si>
    <t>Louisiana TRSL CAFR 2022.pdf Pg.No 39</t>
  </si>
  <si>
    <t>Total Contributions, Total $ Amount</t>
  </si>
  <si>
    <t>Tot_Total_Amt</t>
  </si>
  <si>
    <t>20 years</t>
  </si>
  <si>
    <t>Louisiana TRSL Valuation 2022.pdf Pg.No 3</t>
  </si>
  <si>
    <t>Louisiana TRSL Valuation 2022.pdf Pg.No 7</t>
  </si>
  <si>
    <t>Louisiana TRSL Valuation 2022.pdf Pg.No 9</t>
  </si>
  <si>
    <t>Louisiana TRSL Valuation 2022.pdf Pg.No 14</t>
  </si>
  <si>
    <t>Louisiana TRSL Valuation 2022.pdf Pg.No 54</t>
  </si>
  <si>
    <t>Louisiana TRSL Valuation 2022.pdf Pg.No 41</t>
  </si>
  <si>
    <t>Louisiana TRSL Valuation 2022.pdf Pg.No 45</t>
  </si>
  <si>
    <t>Louisiana TRSL Valuation 2022.pdf Pg.No 47</t>
  </si>
  <si>
    <t>Louisiana TRSL Valuation 2022.pdf Pg.No 61</t>
  </si>
  <si>
    <t>Louisiana TRSL Valuation 2022.pdf Pg.No 20</t>
  </si>
  <si>
    <t>Louisiana TRSL Valuation 2022.pdf Pg.No 10</t>
  </si>
  <si>
    <t>Louisiana TRSL Valuation 2022.pdf Pg.No 9,10</t>
  </si>
  <si>
    <t>Louisiana TRSL CAFR 2022.pdf Pg.No 72</t>
  </si>
  <si>
    <t>Louisiana TRSL CAFR 2022.pdf Pg.No 118</t>
  </si>
  <si>
    <t>Louisiana TRSL Valuation 2022.pdf Pg.No 63-65</t>
  </si>
  <si>
    <t>Louisiana TRSL Valuation 2022.pdf Pg.No 14, 16</t>
  </si>
  <si>
    <t>Louisiana TRSL CAFR 2022.pdf Pg.No 35</t>
  </si>
  <si>
    <t>Louisiana TRSL CAFR 2022.pdf Pg.No:118</t>
  </si>
  <si>
    <t>Louisiana TRSL CAFR 2022.pdf Pg.No:104</t>
  </si>
  <si>
    <t>Louisiana TRSL GASB68 2020.pdf Pg.No 1</t>
  </si>
  <si>
    <t>Louisiana TRSL GASB68 2022.pdf Pg.No 1</t>
  </si>
  <si>
    <t>1. Jan 1 '11- 2.5% accrual rate, min 5 years of service;2. Hired after Jul 1 '99- 2.5%, 25-30 yrs of service; Hired before Jul 1 '99-2% accrual rate/2.5% (20 yrs of service)</t>
  </si>
  <si>
    <t>1. July1'15-2.5% accural rate,min 5 years of service;2. Jan 1 '11- 2.5% accrual rate, min 5 years of service;3. Hired after Jul 1 '99- 2.5%, 25-30 yrs of service; Hired before Jul 1 '99-2% accrual rate/2.5% (20 yrs of service)</t>
  </si>
  <si>
    <t>Louisiana TRSL Valuation 2022.pdf Pg.No 60</t>
  </si>
  <si>
    <t>Active Member Decrements has been considered here</t>
  </si>
  <si>
    <t>Louisiana TRSL CAFR 2023.pdf.Pg.No 38</t>
  </si>
  <si>
    <t>Louisiana TRSL CAFR 2023.pdf.Pg.No 37</t>
  </si>
  <si>
    <t>Louisiana TRSL CAFR 2023.pdf.Pg.No 86</t>
  </si>
  <si>
    <t>Louisiana TRSL CAFR 2023.pdf.Pg.No 84</t>
  </si>
  <si>
    <t>Louisiana TRSL CAFR 2023.pdf.Pg.No 39</t>
  </si>
  <si>
    <t>Louisiana TRSL CAFR 2023.pdf.Pg.No 72</t>
  </si>
  <si>
    <t>Louisiana TRSL CAFR 2023.pdf.Pg.No 118</t>
  </si>
  <si>
    <t>Louisiana TRSL CAFR 2023.pdf.Pg.No 35</t>
  </si>
  <si>
    <t>Active Member- Pub2010T-Below Median Employee Tables; Non-Disabled Retiree/Inactive Member- Pub2010T-Below Median Retiree Tables</t>
  </si>
  <si>
    <t>Louisiana TRSL Valuation 2023.pdf Pg.No 41</t>
  </si>
  <si>
    <t>Louisiana TRSL Valuation 2023.pdf Pg.No 7</t>
  </si>
  <si>
    <t>Louisiana TRSL Valuation 2023.pdf Pg.No 9</t>
  </si>
  <si>
    <t>Louisiana TRSL Valuation 2023.pdf Pg.No 54</t>
  </si>
  <si>
    <t>Louisiana TRSL Valuation 2023.pdf Pg.No 20</t>
  </si>
  <si>
    <t>1. July1'15-2.5% accural rate, min 5 years of service; 2. Jan 1 '11- 2.5% accrual rate, min 5 years of service; 3. Hired after Jul 1 '99- 2.5%, 25-30 yrs of service; Hired before Jul 1 '99-2% accrual rate/2.5% (20 yrs of service)</t>
  </si>
  <si>
    <t>Pg.no 65-67</t>
  </si>
  <si>
    <t>MP-2021</t>
  </si>
  <si>
    <t>Louisiana TRSL Valuation 2023.pdf Pg.No 3</t>
  </si>
  <si>
    <t>Louisiana TRSL Valuation 2023.pdf Pg.No 14</t>
  </si>
  <si>
    <t>Louisiana TRSL Valuation 2023.pdf Pg.No 45</t>
  </si>
  <si>
    <t>Louisiana TRSL Valuation 2023.pdf Pg.No 47</t>
  </si>
  <si>
    <t>Louisiana TRSL Valuation 2023.pdf Pg.No 62</t>
  </si>
  <si>
    <t>Louisiana TRSL Valuation 2023.pdf Pg.No 65-67</t>
  </si>
  <si>
    <t>Louisiana TRSL Valuation 2023.pdf Pg.No 61</t>
  </si>
  <si>
    <t>Louisiana TRSL Valuation 2023.pdf Pg.No 14&amp;16</t>
  </si>
  <si>
    <t>Louisiana TRSL Valuation 2023.pdf Pg.No 10</t>
  </si>
  <si>
    <t>Louisiana TRSL CAFR 2023.pdf Pg.No:104</t>
  </si>
  <si>
    <t>2014-2023</t>
  </si>
  <si>
    <t>2015-2023</t>
  </si>
  <si>
    <t>2002-2023</t>
  </si>
  <si>
    <t>2009-2023</t>
  </si>
  <si>
    <t>2001-2023</t>
  </si>
  <si>
    <t>2017-2023</t>
  </si>
  <si>
    <t>2007-2023</t>
  </si>
  <si>
    <t>2001-2019, 2021-2023</t>
  </si>
  <si>
    <t>2020-2023</t>
  </si>
  <si>
    <t>2018-2023</t>
  </si>
  <si>
    <t>2021-2023</t>
  </si>
  <si>
    <t>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</si>
</sst>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_-* #,##0_-;\-* #,##0_-;_-* &quot;-&quot;??_-;_-@_-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3" tint="4.9989318521683403E-2"/>
      <name val="Calibri"/>
      <family val="2"/>
    </font>
    <font>
      <b/>
      <sz val="11"/>
      <color theme="3" tint="4.9989318521683403E-2"/>
      <name val="Calibri"/>
      <family val="2"/>
      <scheme val="major"/>
    </font>
    <font>
      <b/>
      <sz val="11"/>
      <name val="Calibri"/>
      <family val="2"/>
      <scheme val="maj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0" fontId="4" fillId="0" borderId="1"/>
    <xf numFmtId="0" fontId="11" fillId="0" borderId="1"/>
    <xf numFmtId="0" fontId="7" fillId="0" borderId="1"/>
    <xf numFmtId="0" fontId="3" fillId="0" borderId="1"/>
    <xf numFmtId="43" fontId="16" fillId="0" borderId="0" applyFont="0" applyFill="0" applyBorder="0" applyAlignment="0" applyProtection="0"/>
    <xf numFmtId="0" fontId="7" fillId="0" borderId="1"/>
    <xf numFmtId="0" fontId="18" fillId="0" borderId="1"/>
    <xf numFmtId="9" fontId="7" fillId="0" borderId="1" applyFont="0" applyFill="0" applyBorder="0" applyAlignment="0" applyProtection="0"/>
    <xf numFmtId="0" fontId="18" fillId="0" borderId="1"/>
    <xf numFmtId="0" fontId="2" fillId="0" borderId="1"/>
    <xf numFmtId="0" fontId="7" fillId="0" borderId="1"/>
    <xf numFmtId="0" fontId="2" fillId="0" borderId="1"/>
    <xf numFmtId="43" fontId="7" fillId="0" borderId="1" applyFont="0" applyFill="0" applyBorder="0" applyAlignment="0" applyProtection="0"/>
    <xf numFmtId="0" fontId="1" fillId="0" borderId="1"/>
    <xf numFmtId="9" fontId="23" fillId="0" borderId="0" applyFont="0" applyFill="0" applyBorder="0" applyAlignment="0" applyProtection="0"/>
  </cellStyleXfs>
  <cellXfs count="107">
    <xf numFmtId="0" fontId="0" fillId="0" borderId="0" xfId="0"/>
    <xf numFmtId="0" fontId="6" fillId="0" borderId="0" xfId="0" applyFont="1"/>
    <xf numFmtId="3" fontId="6" fillId="0" borderId="0" xfId="0" applyNumberFormat="1" applyFont="1"/>
    <xf numFmtId="10" fontId="6" fillId="0" borderId="0" xfId="0" applyNumberFormat="1" applyFont="1"/>
    <xf numFmtId="0" fontId="13" fillId="0" borderId="0" xfId="0" applyFont="1"/>
    <xf numFmtId="0" fontId="14" fillId="0" borderId="0" xfId="0" applyFont="1"/>
    <xf numFmtId="0" fontId="6" fillId="0" borderId="1" xfId="3" applyFont="1"/>
    <xf numFmtId="0" fontId="12" fillId="0" borderId="0" xfId="0" applyFont="1"/>
    <xf numFmtId="165" fontId="6" fillId="0" borderId="0" xfId="0" applyNumberFormat="1" applyFont="1"/>
    <xf numFmtId="0" fontId="15" fillId="0" borderId="0" xfId="0" applyFont="1" applyAlignment="1">
      <alignment horizontal="center"/>
    </xf>
    <xf numFmtId="0" fontId="15" fillId="0" borderId="1" xfId="3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0" fontId="9" fillId="0" borderId="0" xfId="0" applyNumberFormat="1" applyFont="1"/>
    <xf numFmtId="164" fontId="6" fillId="0" borderId="1" xfId="5" applyNumberFormat="1" applyFont="1" applyFill="1" applyBorder="1"/>
    <xf numFmtId="164" fontId="6" fillId="0" borderId="0" xfId="5" applyNumberFormat="1" applyFont="1" applyFill="1"/>
    <xf numFmtId="164" fontId="6" fillId="0" borderId="1" xfId="5" applyNumberFormat="1" applyFont="1" applyBorder="1"/>
    <xf numFmtId="0" fontId="15" fillId="3" borderId="1" xfId="3" applyFont="1" applyFill="1" applyAlignment="1">
      <alignment wrapText="1"/>
    </xf>
    <xf numFmtId="0" fontId="17" fillId="0" borderId="1" xfId="3" applyFont="1"/>
    <xf numFmtId="0" fontId="15" fillId="0" borderId="1" xfId="3" applyFont="1" applyAlignment="1">
      <alignment horizontal="center" vertical="center"/>
    </xf>
    <xf numFmtId="0" fontId="17" fillId="0" borderId="1" xfId="3" applyFont="1" applyAlignment="1">
      <alignment wrapText="1"/>
    </xf>
    <xf numFmtId="0" fontId="15" fillId="0" borderId="1" xfId="3" applyFont="1"/>
    <xf numFmtId="0" fontId="17" fillId="0" borderId="1" xfId="3" quotePrefix="1" applyFont="1"/>
    <xf numFmtId="0" fontId="17" fillId="0" borderId="0" xfId="0" applyFont="1"/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6" applyFont="1" applyAlignment="1">
      <alignment horizontal="center" vertical="center" wrapText="1"/>
    </xf>
    <xf numFmtId="0" fontId="10" fillId="0" borderId="1" xfId="6" applyFont="1" applyAlignment="1">
      <alignment horizontal="center" vertical="center" wrapText="1"/>
    </xf>
    <xf numFmtId="0" fontId="5" fillId="0" borderId="1" xfId="6" applyFont="1" applyAlignment="1">
      <alignment horizontal="center" vertical="center"/>
    </xf>
    <xf numFmtId="0" fontId="10" fillId="0" borderId="1" xfId="6" applyFont="1" applyAlignment="1">
      <alignment horizontal="center" vertical="center"/>
    </xf>
    <xf numFmtId="0" fontId="14" fillId="0" borderId="1" xfId="6" applyFont="1"/>
    <xf numFmtId="10" fontId="6" fillId="6" borderId="1" xfId="6" applyNumberFormat="1" applyFont="1" applyFill="1"/>
    <xf numFmtId="10" fontId="6" fillId="5" borderId="1" xfId="6" applyNumberFormat="1" applyFont="1" applyFill="1"/>
    <xf numFmtId="10" fontId="14" fillId="0" borderId="1" xfId="6" applyNumberFormat="1" applyFont="1"/>
    <xf numFmtId="10" fontId="14" fillId="5" borderId="1" xfId="6" applyNumberFormat="1" applyFont="1" applyFill="1"/>
    <xf numFmtId="0" fontId="6" fillId="0" borderId="1" xfId="6" applyFont="1"/>
    <xf numFmtId="0" fontId="13" fillId="0" borderId="1" xfId="6" applyFont="1"/>
    <xf numFmtId="10" fontId="6" fillId="0" borderId="1" xfId="8" applyNumberFormat="1" applyFont="1" applyBorder="1"/>
    <xf numFmtId="0" fontId="5" fillId="0" borderId="1" xfId="6" applyFont="1"/>
    <xf numFmtId="0" fontId="5" fillId="0" borderId="1" xfId="3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6" fillId="0" borderId="1" xfId="3" applyFont="1" applyAlignment="1">
      <alignment horizontal="center" vertical="center"/>
    </xf>
    <xf numFmtId="0" fontId="6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/>
    </xf>
    <xf numFmtId="0" fontId="10" fillId="0" borderId="1" xfId="3" applyFont="1" applyAlignment="1">
      <alignment horizontal="center" vertical="center"/>
    </xf>
    <xf numFmtId="0" fontId="14" fillId="0" borderId="1" xfId="3" applyFont="1"/>
    <xf numFmtId="164" fontId="6" fillId="0" borderId="1" xfId="3" applyNumberFormat="1" applyFont="1"/>
    <xf numFmtId="164" fontId="6" fillId="2" borderId="1" xfId="3" applyNumberFormat="1" applyFont="1" applyFill="1"/>
    <xf numFmtId="10" fontId="6" fillId="2" borderId="1" xfId="3" applyNumberFormat="1" applyFont="1" applyFill="1"/>
    <xf numFmtId="10" fontId="6" fillId="0" borderId="1" xfId="3" applyNumberFormat="1" applyFont="1"/>
    <xf numFmtId="0" fontId="13" fillId="0" borderId="1" xfId="3" applyFont="1"/>
    <xf numFmtId="10" fontId="6" fillId="0" borderId="1" xfId="3" applyNumberFormat="1" applyFont="1" applyAlignment="1">
      <alignment horizontal="right"/>
    </xf>
    <xf numFmtId="0" fontId="6" fillId="0" borderId="1" xfId="3" applyFont="1" applyAlignment="1">
      <alignment vertical="center"/>
    </xf>
    <xf numFmtId="10" fontId="6" fillId="0" borderId="1" xfId="3" applyNumberFormat="1" applyFont="1" applyAlignment="1">
      <alignment vertical="center"/>
    </xf>
    <xf numFmtId="0" fontId="8" fillId="0" borderId="1" xfId="3" applyFont="1" applyAlignment="1">
      <alignment horizontal="center" vertical="center" wrapText="1"/>
    </xf>
    <xf numFmtId="9" fontId="5" fillId="0" borderId="1" xfId="3" applyNumberFormat="1" applyFont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164" fontId="6" fillId="0" borderId="0" xfId="5" applyNumberFormat="1" applyFont="1" applyAlignment="1"/>
    <xf numFmtId="164" fontId="6" fillId="0" borderId="0" xfId="5" applyNumberFormat="1" applyFont="1"/>
    <xf numFmtId="164" fontId="19" fillId="0" borderId="0" xfId="5" applyNumberFormat="1" applyFont="1"/>
    <xf numFmtId="164" fontId="19" fillId="0" borderId="0" xfId="5" applyNumberFormat="1" applyFont="1" applyFill="1"/>
    <xf numFmtId="164" fontId="6" fillId="0" borderId="1" xfId="4" applyNumberFormat="1" applyFont="1"/>
    <xf numFmtId="0" fontId="20" fillId="0" borderId="1" xfId="3" applyFont="1" applyAlignment="1">
      <alignment horizontal="center"/>
    </xf>
    <xf numFmtId="0" fontId="0" fillId="0" borderId="0" xfId="0" applyAlignment="1">
      <alignment horizontal="right"/>
    </xf>
    <xf numFmtId="164" fontId="6" fillId="0" borderId="1" xfId="13" applyNumberFormat="1" applyFont="1" applyAlignment="1"/>
    <xf numFmtId="164" fontId="6" fillId="0" borderId="1" xfId="13" applyNumberFormat="1" applyFont="1" applyFill="1" applyBorder="1"/>
    <xf numFmtId="164" fontId="6" fillId="0" borderId="1" xfId="13" applyNumberFormat="1" applyFont="1"/>
    <xf numFmtId="164" fontId="6" fillId="0" borderId="1" xfId="13" applyNumberFormat="1" applyFont="1" applyFill="1"/>
    <xf numFmtId="164" fontId="19" fillId="0" borderId="1" xfId="13" applyNumberFormat="1" applyFont="1"/>
    <xf numFmtId="164" fontId="6" fillId="0" borderId="1" xfId="13" applyNumberFormat="1" applyFont="1" applyBorder="1"/>
    <xf numFmtId="164" fontId="19" fillId="0" borderId="1" xfId="13" applyNumberFormat="1" applyFont="1" applyFill="1"/>
    <xf numFmtId="10" fontId="6" fillId="0" borderId="1" xfId="6" applyNumberFormat="1" applyFont="1"/>
    <xf numFmtId="0" fontId="6" fillId="0" borderId="1" xfId="7" applyFont="1"/>
    <xf numFmtId="0" fontId="5" fillId="0" borderId="1" xfId="7" applyFont="1" applyAlignment="1">
      <alignment horizontal="center" vertical="center" wrapText="1"/>
    </xf>
    <xf numFmtId="0" fontId="5" fillId="5" borderId="1" xfId="7" applyFont="1" applyFill="1" applyAlignment="1">
      <alignment horizontal="center" vertical="center" wrapText="1"/>
    </xf>
    <xf numFmtId="9" fontId="5" fillId="0" borderId="1" xfId="6" applyNumberFormat="1" applyFont="1" applyAlignment="1">
      <alignment horizontal="center" vertical="center"/>
    </xf>
    <xf numFmtId="9" fontId="10" fillId="5" borderId="1" xfId="6" applyNumberFormat="1" applyFont="1" applyFill="1" applyAlignment="1">
      <alignment horizontal="center" vertical="center"/>
    </xf>
    <xf numFmtId="9" fontId="10" fillId="0" borderId="1" xfId="6" applyNumberFormat="1" applyFont="1" applyAlignment="1">
      <alignment horizontal="center" vertical="center"/>
    </xf>
    <xf numFmtId="0" fontId="5" fillId="0" borderId="1" xfId="6" applyFont="1" applyAlignment="1">
      <alignment horizontal="center"/>
    </xf>
    <xf numFmtId="0" fontId="5" fillId="5" borderId="1" xfId="6" applyFont="1" applyFill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5" fillId="0" borderId="1" xfId="7" applyFont="1" applyAlignment="1">
      <alignment horizontal="center" vertical="center" wrapText="1"/>
    </xf>
    <xf numFmtId="0" fontId="22" fillId="0" borderId="0" xfId="0" applyFont="1" applyAlignment="1">
      <alignment horizontal="left" wrapText="1"/>
    </xf>
    <xf numFmtId="0" fontId="1" fillId="0" borderId="1" xfId="14"/>
    <xf numFmtId="15" fontId="6" fillId="0" borderId="0" xfId="0" applyNumberFormat="1" applyFont="1"/>
    <xf numFmtId="164" fontId="6" fillId="0" borderId="1" xfId="5" applyNumberFormat="1" applyFont="1" applyBorder="1" applyAlignment="1"/>
    <xf numFmtId="10" fontId="6" fillId="2" borderId="0" xfId="0" applyNumberFormat="1" applyFont="1" applyFill="1"/>
    <xf numFmtId="164" fontId="6" fillId="2" borderId="0" xfId="0" applyNumberFormat="1" applyFont="1" applyFill="1"/>
    <xf numFmtId="43" fontId="6" fillId="0" borderId="1" xfId="3" applyNumberFormat="1" applyFont="1"/>
    <xf numFmtId="164" fontId="6" fillId="0" borderId="1" xfId="5" applyNumberFormat="1" applyFont="1" applyFill="1" applyBorder="1" applyAlignment="1"/>
    <xf numFmtId="164" fontId="6" fillId="0" borderId="1" xfId="13" applyNumberFormat="1" applyFont="1" applyFill="1" applyBorder="1" applyAlignment="1"/>
    <xf numFmtId="0" fontId="5" fillId="0" borderId="1" xfId="3" applyFont="1"/>
    <xf numFmtId="10" fontId="6" fillId="0" borderId="0" xfId="15" applyNumberFormat="1" applyFont="1"/>
    <xf numFmtId="166" fontId="6" fillId="0" borderId="1" xfId="3" applyNumberFormat="1" applyFont="1"/>
    <xf numFmtId="9" fontId="14" fillId="0" borderId="1" xfId="15" applyFont="1" applyBorder="1"/>
    <xf numFmtId="0" fontId="0" fillId="4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6">
    <cellStyle name="Comma" xfId="5" builtinId="3"/>
    <cellStyle name="Comma 2" xfId="13" xr:uid="{FADC9F4B-DC24-4911-8D50-70025B628016}"/>
    <cellStyle name="Normal" xfId="0" builtinId="0"/>
    <cellStyle name="Normal 14" xfId="7" xr:uid="{6E48E1FA-C6D0-4FFF-81AB-EA33B8ECF3A7}"/>
    <cellStyle name="Normal 15" xfId="14" xr:uid="{12712F62-4BA4-4E82-AB4F-C3EB4BF9ED1B}"/>
    <cellStyle name="Normal 2" xfId="1" xr:uid="{00000000-0005-0000-0000-000002000000}"/>
    <cellStyle name="Normal 2 2" xfId="4" xr:uid="{00000000-0005-0000-0000-000003000000}"/>
    <cellStyle name="Normal 2 2 2" xfId="12" xr:uid="{836C7A82-3EFA-416E-A87E-6ABAA03F5EA8}"/>
    <cellStyle name="Normal 2 3" xfId="10" xr:uid="{F206D2ED-E38F-4665-8138-EFFF6E88DC87}"/>
    <cellStyle name="Normal 3" xfId="2" xr:uid="{00000000-0005-0000-0000-000004000000}"/>
    <cellStyle name="Normal 3 2" xfId="11" xr:uid="{296ADBDA-A985-4A24-A0AB-5334262EADA3}"/>
    <cellStyle name="Normal 4" xfId="3" xr:uid="{00000000-0005-0000-0000-000005000000}"/>
    <cellStyle name="Normal 4 2" xfId="6" xr:uid="{3599C391-6061-4F83-BCAA-8ECC3C6154A0}"/>
    <cellStyle name="Normal 5" xfId="9" xr:uid="{3C570502-E620-470E-9DFD-092B025E3378}"/>
    <cellStyle name="Percent" xfId="15" builtinId="5"/>
    <cellStyle name="Percent 2" xfId="8" xr:uid="{905FCE59-ECEF-4925-A9B3-2F3FA0C6D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3.25" style="6" bestFit="1" customWidth="1"/>
    <col min="2" max="2" width="12.4140625" style="51" bestFit="1" customWidth="1"/>
    <col min="3" max="3" width="31.6640625" style="6" bestFit="1" customWidth="1"/>
    <col min="4" max="4" width="31.58203125" style="6" bestFit="1" customWidth="1"/>
    <col min="5" max="5" width="31.6640625" style="6" bestFit="1" customWidth="1"/>
    <col min="6" max="6" width="36.58203125" style="6" bestFit="1" customWidth="1"/>
    <col min="7" max="10" width="31.6640625" style="6" bestFit="1" customWidth="1"/>
    <col min="11" max="11" width="33.4140625" style="6" bestFit="1" customWidth="1"/>
    <col min="12" max="12" width="32.4140625" style="6" bestFit="1" customWidth="1"/>
    <col min="13" max="13" width="34.58203125" style="6" bestFit="1" customWidth="1"/>
    <col min="14" max="14" width="55.83203125" style="6" bestFit="1" customWidth="1"/>
    <col min="15" max="15" width="31.58203125" style="6" bestFit="1" customWidth="1"/>
    <col min="16" max="21" width="31.6640625" style="6" bestFit="1" customWidth="1"/>
    <col min="22" max="24" width="32.58203125" style="6" bestFit="1" customWidth="1"/>
    <col min="25" max="25" width="49.1640625" style="6" bestFit="1" customWidth="1"/>
    <col min="26" max="26" width="24.6640625" style="6" bestFit="1" customWidth="1"/>
    <col min="27" max="27" width="49.1640625" style="6" bestFit="1" customWidth="1"/>
    <col min="28" max="28" width="31.6640625" style="6" bestFit="1" customWidth="1"/>
    <col min="29" max="29" width="26.83203125" style="6" bestFit="1" customWidth="1"/>
    <col min="30" max="30" width="26.1640625" style="6" bestFit="1" customWidth="1"/>
    <col min="31" max="32" width="32.58203125" style="6" bestFit="1" customWidth="1"/>
    <col min="33" max="33" width="33.08203125" style="6" bestFit="1" customWidth="1"/>
    <col min="34" max="34" width="82.1640625" style="6" bestFit="1" customWidth="1"/>
    <col min="35" max="35" width="48.9140625" style="6" bestFit="1" customWidth="1"/>
    <col min="36" max="36" width="45.1640625" style="6" bestFit="1" customWidth="1"/>
    <col min="37" max="37" width="34.6640625" style="6" bestFit="1" customWidth="1"/>
    <col min="38" max="38" width="89.25" style="6" bestFit="1" customWidth="1"/>
    <col min="39" max="39" width="32.58203125" style="6" bestFit="1" customWidth="1"/>
    <col min="40" max="40" width="49.6640625" style="6" bestFit="1" customWidth="1"/>
    <col min="41" max="41" width="48.33203125" style="6" bestFit="1" customWidth="1"/>
    <col min="42" max="43" width="32.58203125" style="6" bestFit="1" customWidth="1"/>
    <col min="44" max="44" width="32.1640625" style="6" bestFit="1" customWidth="1"/>
    <col min="45" max="45" width="39.75" style="6" bestFit="1" customWidth="1"/>
    <col min="46" max="46" width="31.6640625" style="6" bestFit="1" customWidth="1"/>
    <col min="47" max="47" width="33.25" style="6" bestFit="1" customWidth="1"/>
    <col min="48" max="48" width="40.83203125" style="6" bestFit="1" customWidth="1"/>
    <col min="49" max="49" width="32.6640625" style="6" bestFit="1" customWidth="1"/>
    <col min="50" max="50" width="32.58203125" style="6" bestFit="1" customWidth="1"/>
    <col min="51" max="54" width="31.6640625" style="6" bestFit="1" customWidth="1"/>
    <col min="55" max="55" width="43.25" style="6" bestFit="1" customWidth="1"/>
    <col min="56" max="57" width="31.6640625" style="6" bestFit="1" customWidth="1"/>
    <col min="58" max="58" width="43.25" style="6" bestFit="1" customWidth="1"/>
    <col min="59" max="59" width="52.9140625" style="6" bestFit="1" customWidth="1"/>
    <col min="60" max="60" width="33.75" style="6" bestFit="1" customWidth="1"/>
    <col min="61" max="61" width="31.6640625" style="6" bestFit="1" customWidth="1"/>
    <col min="62" max="62" width="37.6640625" style="6" bestFit="1" customWidth="1"/>
    <col min="63" max="63" width="31.6640625" style="6" bestFit="1" customWidth="1"/>
    <col min="64" max="64" width="17.25" style="6" bestFit="1" customWidth="1"/>
    <col min="65" max="67" width="31.6640625" style="6" bestFit="1" customWidth="1"/>
    <col min="68" max="16384" width="18.58203125" style="6"/>
  </cols>
  <sheetData>
    <row r="1" spans="1:67" x14ac:dyDescent="0.35">
      <c r="A1" s="49" t="s">
        <v>0</v>
      </c>
      <c r="B1" s="50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24</v>
      </c>
      <c r="AB1" s="49" t="s">
        <v>25</v>
      </c>
      <c r="AC1" s="49" t="s">
        <v>26</v>
      </c>
      <c r="AD1" s="49" t="s">
        <v>27</v>
      </c>
      <c r="AE1" s="49" t="s">
        <v>28</v>
      </c>
      <c r="AF1" s="49" t="s">
        <v>29</v>
      </c>
      <c r="AG1" s="49" t="s">
        <v>30</v>
      </c>
      <c r="AH1" s="49" t="s">
        <v>31</v>
      </c>
      <c r="AI1" s="49" t="s">
        <v>32</v>
      </c>
      <c r="AJ1" s="49" t="s">
        <v>33</v>
      </c>
      <c r="AK1" s="49" t="s">
        <v>34</v>
      </c>
      <c r="AL1" s="49" t="s">
        <v>35</v>
      </c>
      <c r="AM1" s="49" t="s">
        <v>36</v>
      </c>
      <c r="AN1" s="49" t="s">
        <v>37</v>
      </c>
      <c r="AO1" s="49" t="s">
        <v>38</v>
      </c>
      <c r="AP1" s="49" t="s">
        <v>39</v>
      </c>
      <c r="AQ1" s="49" t="s">
        <v>40</v>
      </c>
      <c r="AR1" s="49" t="s">
        <v>41</v>
      </c>
      <c r="AS1" s="49" t="s">
        <v>42</v>
      </c>
      <c r="AT1" s="49" t="s">
        <v>43</v>
      </c>
      <c r="AU1" s="49" t="s">
        <v>44</v>
      </c>
      <c r="AV1" s="49" t="s">
        <v>45</v>
      </c>
      <c r="AW1" s="49" t="s">
        <v>46</v>
      </c>
      <c r="AX1" s="49" t="s">
        <v>47</v>
      </c>
      <c r="AY1" s="49" t="s">
        <v>48</v>
      </c>
      <c r="AZ1" s="49" t="s">
        <v>49</v>
      </c>
      <c r="BA1" s="49" t="s">
        <v>50</v>
      </c>
      <c r="BB1" s="49" t="s">
        <v>51</v>
      </c>
      <c r="BC1" s="49" t="s">
        <v>52</v>
      </c>
      <c r="BD1" s="49" t="s">
        <v>53</v>
      </c>
      <c r="BE1" s="49" t="s">
        <v>54</v>
      </c>
      <c r="BF1" s="49" t="s">
        <v>55</v>
      </c>
      <c r="BG1" s="49" t="s">
        <v>56</v>
      </c>
      <c r="BH1" s="49" t="s">
        <v>57</v>
      </c>
      <c r="BI1" s="49" t="s">
        <v>58</v>
      </c>
      <c r="BJ1" s="49" t="s">
        <v>59</v>
      </c>
      <c r="BK1" s="49" t="s">
        <v>60</v>
      </c>
      <c r="BL1" s="49" t="s">
        <v>61</v>
      </c>
      <c r="BM1" s="49" t="s">
        <v>62</v>
      </c>
      <c r="BN1" s="49" t="s">
        <v>48</v>
      </c>
      <c r="BO1" s="49" t="s">
        <v>63</v>
      </c>
    </row>
    <row r="2" spans="1:67" x14ac:dyDescent="0.35">
      <c r="A2" s="49" t="s">
        <v>64</v>
      </c>
      <c r="B2" s="50" t="s">
        <v>65</v>
      </c>
      <c r="C2" s="49" t="s">
        <v>66</v>
      </c>
      <c r="D2" s="49" t="s">
        <v>67</v>
      </c>
      <c r="E2" s="49" t="s">
        <v>68</v>
      </c>
      <c r="F2" s="49" t="s">
        <v>69</v>
      </c>
      <c r="G2" s="49" t="s">
        <v>70</v>
      </c>
      <c r="H2" s="49" t="s">
        <v>71</v>
      </c>
      <c r="I2" s="49" t="s">
        <v>72</v>
      </c>
      <c r="J2" s="49" t="s">
        <v>73</v>
      </c>
      <c r="K2" s="49" t="s">
        <v>74</v>
      </c>
      <c r="L2" s="49" t="s">
        <v>75</v>
      </c>
      <c r="M2" s="49" t="s">
        <v>76</v>
      </c>
      <c r="N2" s="49" t="s">
        <v>77</v>
      </c>
      <c r="O2" s="49" t="s">
        <v>78</v>
      </c>
      <c r="P2" s="49" t="s">
        <v>79</v>
      </c>
      <c r="Q2" s="49" t="s">
        <v>80</v>
      </c>
      <c r="R2" s="49" t="s">
        <v>81</v>
      </c>
      <c r="S2" s="49" t="s">
        <v>82</v>
      </c>
      <c r="T2" s="49" t="s">
        <v>83</v>
      </c>
      <c r="U2" s="49" t="s">
        <v>84</v>
      </c>
      <c r="V2" s="49" t="s">
        <v>85</v>
      </c>
      <c r="W2" s="49" t="s">
        <v>86</v>
      </c>
      <c r="X2" s="49" t="s">
        <v>87</v>
      </c>
      <c r="Y2" s="49" t="s">
        <v>88</v>
      </c>
      <c r="Z2" s="49" t="s">
        <v>89</v>
      </c>
      <c r="AA2" s="49" t="s">
        <v>90</v>
      </c>
      <c r="AB2" s="49" t="s">
        <v>91</v>
      </c>
      <c r="AC2" s="49" t="s">
        <v>92</v>
      </c>
      <c r="AD2" s="49" t="s">
        <v>88</v>
      </c>
      <c r="AE2" s="49" t="s">
        <v>93</v>
      </c>
      <c r="AF2" s="49" t="s">
        <v>94</v>
      </c>
      <c r="AG2" s="49" t="s">
        <v>95</v>
      </c>
      <c r="AH2" s="49" t="s">
        <v>96</v>
      </c>
      <c r="AI2" s="49" t="s">
        <v>97</v>
      </c>
      <c r="AJ2" s="49" t="s">
        <v>98</v>
      </c>
      <c r="AK2" s="49" t="s">
        <v>99</v>
      </c>
      <c r="AL2" s="49" t="s">
        <v>100</v>
      </c>
      <c r="AM2" s="49" t="s">
        <v>101</v>
      </c>
      <c r="AN2" s="49" t="s">
        <v>102</v>
      </c>
      <c r="AO2" s="49" t="s">
        <v>103</v>
      </c>
      <c r="AP2" s="49" t="s">
        <v>104</v>
      </c>
      <c r="AQ2" s="49" t="s">
        <v>105</v>
      </c>
      <c r="AR2" s="49" t="s">
        <v>106</v>
      </c>
      <c r="AS2" s="49" t="s">
        <v>107</v>
      </c>
      <c r="AT2" s="49" t="s">
        <v>108</v>
      </c>
      <c r="AU2" s="49" t="s">
        <v>109</v>
      </c>
      <c r="AV2" s="49" t="s">
        <v>110</v>
      </c>
      <c r="AW2" s="49" t="s">
        <v>111</v>
      </c>
      <c r="AX2" s="49" t="s">
        <v>112</v>
      </c>
      <c r="AY2" s="49" t="s">
        <v>113</v>
      </c>
      <c r="AZ2" s="49" t="s">
        <v>114</v>
      </c>
      <c r="BA2" s="49" t="s">
        <v>115</v>
      </c>
      <c r="BB2" s="49" t="s">
        <v>116</v>
      </c>
      <c r="BC2" s="49" t="s">
        <v>117</v>
      </c>
      <c r="BD2" s="49" t="s">
        <v>118</v>
      </c>
      <c r="BE2" s="49" t="s">
        <v>119</v>
      </c>
      <c r="BF2" s="49" t="s">
        <v>120</v>
      </c>
      <c r="BG2" s="49" t="s">
        <v>121</v>
      </c>
      <c r="BH2" s="49" t="s">
        <v>122</v>
      </c>
      <c r="BI2" s="49" t="s">
        <v>123</v>
      </c>
      <c r="BJ2" s="49" t="s">
        <v>124</v>
      </c>
      <c r="BK2" s="49" t="s">
        <v>125</v>
      </c>
      <c r="BL2" s="49" t="s">
        <v>126</v>
      </c>
      <c r="BM2" s="49" t="s">
        <v>127</v>
      </c>
      <c r="BN2" s="49" t="s">
        <v>113</v>
      </c>
      <c r="BO2" s="49" t="s">
        <v>128</v>
      </c>
    </row>
    <row r="3" spans="1:67" x14ac:dyDescent="0.35">
      <c r="A3" s="6" t="s">
        <v>985</v>
      </c>
      <c r="B3" s="51">
        <v>2014</v>
      </c>
      <c r="C3" s="90">
        <v>41820</v>
      </c>
      <c r="D3" s="90"/>
      <c r="E3" s="90">
        <v>41820</v>
      </c>
      <c r="F3" s="91">
        <v>73195</v>
      </c>
      <c r="G3" s="91">
        <f>6336</f>
        <v>6336</v>
      </c>
      <c r="H3" s="91">
        <v>18574</v>
      </c>
      <c r="I3" s="91">
        <f>56651+23370+2291+2865</f>
        <v>85177</v>
      </c>
      <c r="J3" s="91">
        <v>183282</v>
      </c>
      <c r="K3" s="55"/>
      <c r="L3" s="55"/>
      <c r="M3" s="55"/>
      <c r="O3" s="55"/>
      <c r="P3" s="55">
        <v>7.7499999999999999E-2</v>
      </c>
      <c r="Q3" s="91">
        <v>28119536563</v>
      </c>
      <c r="R3" s="91">
        <v>17898102401</v>
      </c>
      <c r="S3" s="91">
        <v>10221434162</v>
      </c>
      <c r="T3" s="57">
        <v>0.63700000000000001</v>
      </c>
      <c r="U3" s="91">
        <v>3764954727</v>
      </c>
      <c r="V3" s="52">
        <v>897262541</v>
      </c>
      <c r="W3" s="52"/>
      <c r="X3" s="52"/>
      <c r="Y3" s="92">
        <f t="shared" ref="Y3:Y9" si="0">AA3/U3</f>
        <v>0.323615517143508</v>
      </c>
      <c r="Z3" s="92">
        <f t="shared" ref="Z3:Z9" si="1">AB3/U3</f>
        <v>0.33431674728342625</v>
      </c>
      <c r="AA3" s="91">
        <v>1218397771</v>
      </c>
      <c r="AB3" s="91">
        <v>1258687418</v>
      </c>
      <c r="AC3" s="93">
        <f t="shared" ref="AC3:AC9" si="2">AA3-AB3</f>
        <v>-40289647</v>
      </c>
      <c r="AD3" s="92">
        <f t="shared" ref="AD3:AD9" si="3">AB3/AA3</f>
        <v>1.0330677287491525</v>
      </c>
      <c r="AE3" s="91">
        <v>462730192</v>
      </c>
      <c r="AF3" s="91">
        <v>2086494384</v>
      </c>
      <c r="AG3" s="91">
        <v>200806602</v>
      </c>
      <c r="AH3" s="91">
        <v>-24465396</v>
      </c>
      <c r="AI3" s="91"/>
      <c r="AJ3" s="91">
        <f>-326007091</f>
        <v>-326007091</v>
      </c>
      <c r="AK3" s="91">
        <v>-1184743475</v>
      </c>
      <c r="AL3" s="91">
        <v>-326069504</v>
      </c>
      <c r="AM3" s="91">
        <v>15026969</v>
      </c>
      <c r="AN3" s="91"/>
      <c r="AO3" s="91"/>
      <c r="AP3" s="91">
        <f>-7880853+322881+1047832</f>
        <v>-6510140</v>
      </c>
      <c r="AQ3" s="91">
        <v>897262541</v>
      </c>
      <c r="AR3" s="55">
        <v>6.7500000000000004E-2</v>
      </c>
      <c r="AS3" s="55">
        <v>7.7499999999999999E-2</v>
      </c>
      <c r="AT3" s="55">
        <v>8.7499999999999994E-2</v>
      </c>
      <c r="AU3" s="91">
        <v>13018488169</v>
      </c>
      <c r="AV3" s="91">
        <v>10221434162</v>
      </c>
      <c r="AW3" s="91">
        <v>7841003041</v>
      </c>
      <c r="AX3" s="94">
        <v>4.34</v>
      </c>
      <c r="AY3" s="91">
        <v>27427723603</v>
      </c>
      <c r="AZ3" s="91">
        <v>462730192</v>
      </c>
      <c r="BA3" s="91">
        <v>2086494384</v>
      </c>
      <c r="BB3" s="91">
        <v>200806602</v>
      </c>
      <c r="BC3" s="91">
        <v>-122326978</v>
      </c>
      <c r="BD3" s="91">
        <v>0</v>
      </c>
      <c r="BE3" s="91">
        <v>1212497566</v>
      </c>
      <c r="BF3" s="91">
        <v>326007091</v>
      </c>
      <c r="BG3" s="91">
        <v>2815090995</v>
      </c>
      <c r="BH3" s="91">
        <v>-1877113903</v>
      </c>
      <c r="BI3" s="91">
        <v>-58777337</v>
      </c>
      <c r="BJ3" s="91">
        <f>BH3+BI3</f>
        <v>-1935891240</v>
      </c>
      <c r="BK3" s="91">
        <v>-15026969</v>
      </c>
      <c r="BL3" s="91"/>
      <c r="BM3" s="91">
        <f>7880853-1047832-322881</f>
        <v>6510140</v>
      </c>
      <c r="BN3" s="91">
        <v>15488914818</v>
      </c>
      <c r="BO3" s="91">
        <v>10221434162</v>
      </c>
    </row>
    <row r="4" spans="1:67" x14ac:dyDescent="0.35">
      <c r="A4" s="6" t="s">
        <v>985</v>
      </c>
      <c r="B4" s="51">
        <f t="shared" ref="B4:B7" si="4">B3+1</f>
        <v>2015</v>
      </c>
      <c r="C4" s="90">
        <v>42185</v>
      </c>
      <c r="D4" s="90">
        <v>41820</v>
      </c>
      <c r="E4" s="90">
        <v>42185</v>
      </c>
      <c r="F4" s="91">
        <v>75259</v>
      </c>
      <c r="G4" s="91">
        <f>6606</f>
        <v>6606</v>
      </c>
      <c r="H4" s="91">
        <v>19005</v>
      </c>
      <c r="I4" s="91">
        <f>55861+25025+2283+2716</f>
        <v>85885</v>
      </c>
      <c r="J4" s="91">
        <v>186755</v>
      </c>
      <c r="K4" s="55"/>
      <c r="L4" s="55"/>
      <c r="M4" s="55"/>
      <c r="O4" s="55">
        <v>7.7499999999999999E-2</v>
      </c>
      <c r="P4" s="55">
        <v>7.7499999999999999E-2</v>
      </c>
      <c r="Q4" s="91">
        <v>28646296897</v>
      </c>
      <c r="R4" s="91">
        <v>17894019588</v>
      </c>
      <c r="S4" s="91">
        <v>10752277309</v>
      </c>
      <c r="T4" s="57">
        <v>0.625</v>
      </c>
      <c r="U4" s="91">
        <v>3815648662</v>
      </c>
      <c r="V4" s="52">
        <v>744271696</v>
      </c>
      <c r="W4" s="52"/>
      <c r="X4" s="52"/>
      <c r="Y4" s="92">
        <f t="shared" si="0"/>
        <v>0.31771424373348134</v>
      </c>
      <c r="Z4" s="92">
        <f t="shared" si="1"/>
        <v>0.34163800115619763</v>
      </c>
      <c r="AA4" s="91">
        <v>1212285929</v>
      </c>
      <c r="AB4" s="91">
        <v>1303570582</v>
      </c>
      <c r="AC4" s="93">
        <f t="shared" si="2"/>
        <v>-91284653</v>
      </c>
      <c r="AD4" s="92">
        <f t="shared" si="3"/>
        <v>1.0752996061542177</v>
      </c>
      <c r="AE4" s="91">
        <v>459658120</v>
      </c>
      <c r="AF4" s="91">
        <v>2137096756</v>
      </c>
      <c r="AG4" s="91">
        <v>0</v>
      </c>
      <c r="AH4" s="91">
        <f>-24465396-12497840</f>
        <v>-36963236</v>
      </c>
      <c r="AI4" s="91"/>
      <c r="AJ4" s="91">
        <v>-324920644</v>
      </c>
      <c r="AK4" s="91">
        <v>-1369184585</v>
      </c>
      <c r="AL4" s="91">
        <f>185230054-326069504</f>
        <v>-140839450</v>
      </c>
      <c r="AM4" s="91">
        <v>18023794</v>
      </c>
      <c r="AN4" s="91"/>
      <c r="AO4" s="91"/>
      <c r="AP4" s="91">
        <f>-(13866589-1685836-384426)+13197268</f>
        <v>1400941</v>
      </c>
      <c r="AQ4" s="91">
        <v>744271696</v>
      </c>
      <c r="AR4" s="55">
        <v>6.7500000000000004E-2</v>
      </c>
      <c r="AS4" s="55">
        <v>7.7499999999999999E-2</v>
      </c>
      <c r="AT4" s="55">
        <v>8.7499999999999994E-2</v>
      </c>
      <c r="AU4" s="91">
        <v>13605538764</v>
      </c>
      <c r="AV4" s="91">
        <v>10752277309</v>
      </c>
      <c r="AW4" s="91">
        <v>8325523367</v>
      </c>
      <c r="AX4" s="94">
        <v>4.3099999999999996</v>
      </c>
      <c r="AY4" s="91">
        <v>28119536563</v>
      </c>
      <c r="AZ4" s="91">
        <v>459658120</v>
      </c>
      <c r="BA4" s="91">
        <v>2137096756</v>
      </c>
      <c r="BB4" s="91">
        <v>0</v>
      </c>
      <c r="BC4" s="91">
        <v>-62489198</v>
      </c>
      <c r="BD4" s="91">
        <v>0</v>
      </c>
      <c r="BE4" s="91">
        <f>1217466676+37425629</f>
        <v>1254892305</v>
      </c>
      <c r="BF4" s="91">
        <v>324920644</v>
      </c>
      <c r="BG4" s="91">
        <v>443034317</v>
      </c>
      <c r="BH4" s="91">
        <v>-1955102582</v>
      </c>
      <c r="BI4" s="91">
        <v>-52402762</v>
      </c>
      <c r="BJ4" s="91">
        <f>BH4+BI4</f>
        <v>-2007505344</v>
      </c>
      <c r="BK4" s="91">
        <v>-18023794</v>
      </c>
      <c r="BL4" s="91"/>
      <c r="BM4" s="91">
        <f>13866589-1685836-384426-13197268</f>
        <v>-1400941</v>
      </c>
      <c r="BN4" s="91">
        <v>17898102401</v>
      </c>
      <c r="BO4" s="91">
        <v>10752277309</v>
      </c>
    </row>
    <row r="5" spans="1:67" x14ac:dyDescent="0.35">
      <c r="A5" s="6" t="s">
        <v>985</v>
      </c>
      <c r="B5" s="51">
        <f t="shared" si="4"/>
        <v>2016</v>
      </c>
      <c r="C5" s="90">
        <v>42551</v>
      </c>
      <c r="D5" s="90">
        <v>42185</v>
      </c>
      <c r="E5" s="90">
        <v>42551</v>
      </c>
      <c r="F5" s="91">
        <v>75828</v>
      </c>
      <c r="G5" s="91">
        <f>6687</f>
        <v>6687</v>
      </c>
      <c r="H5" s="91">
        <v>19842</v>
      </c>
      <c r="I5" s="91">
        <f>26458+55015+2595+2504</f>
        <v>86572</v>
      </c>
      <c r="J5" s="91">
        <v>188929</v>
      </c>
      <c r="K5" s="55">
        <v>8.2299999999999998E-2</v>
      </c>
      <c r="L5" s="55"/>
      <c r="M5" s="55"/>
      <c r="O5" s="55">
        <v>7.7499999999999999E-2</v>
      </c>
      <c r="P5" s="55">
        <v>7.7499999999999999E-2</v>
      </c>
      <c r="Q5" s="91">
        <v>29272401978</v>
      </c>
      <c r="R5" s="91">
        <v>17535415151</v>
      </c>
      <c r="S5" s="91">
        <v>11736986827</v>
      </c>
      <c r="T5" s="57">
        <v>0.59899999999999998</v>
      </c>
      <c r="U5" s="91">
        <v>3869730024</v>
      </c>
      <c r="V5" s="52">
        <v>1197423606</v>
      </c>
      <c r="W5" s="52"/>
      <c r="X5" s="52"/>
      <c r="Y5" s="92">
        <f t="shared" si="0"/>
        <v>0.30441234212570484</v>
      </c>
      <c r="Z5" s="92">
        <f t="shared" si="1"/>
        <v>0.32106782082842272</v>
      </c>
      <c r="AA5" s="91">
        <v>1177993580</v>
      </c>
      <c r="AB5" s="91">
        <v>1242445786</v>
      </c>
      <c r="AC5" s="93">
        <f t="shared" si="2"/>
        <v>-64452206</v>
      </c>
      <c r="AD5" s="92">
        <f t="shared" si="3"/>
        <v>1.0547135460619403</v>
      </c>
      <c r="AE5" s="91">
        <v>463783246</v>
      </c>
      <c r="AF5" s="91">
        <v>2176626375</v>
      </c>
      <c r="AG5" s="91">
        <v>216473124</v>
      </c>
      <c r="AH5" s="91">
        <f>-36324123-36963235</f>
        <v>-73287358</v>
      </c>
      <c r="AI5" s="91"/>
      <c r="AJ5" s="91">
        <v>-330773316</v>
      </c>
      <c r="AK5" s="91">
        <v>-1366015464</v>
      </c>
      <c r="AL5" s="91">
        <f>237718542-140839450</f>
        <v>96879092</v>
      </c>
      <c r="AM5" s="91">
        <v>16282235</v>
      </c>
      <c r="AN5" s="91"/>
      <c r="AO5" s="91"/>
      <c r="AP5" s="91">
        <v>-2544328</v>
      </c>
      <c r="AQ5" s="91">
        <v>1197423606</v>
      </c>
      <c r="AR5" s="55">
        <v>6.7500000000000004E-2</v>
      </c>
      <c r="AS5" s="55">
        <v>7.7499999999999999E-2</v>
      </c>
      <c r="AT5" s="55">
        <v>8.7499999999999994E-2</v>
      </c>
      <c r="AU5" s="91">
        <v>14639614986</v>
      </c>
      <c r="AV5" s="91">
        <v>11736986827</v>
      </c>
      <c r="AW5" s="91">
        <v>9267046412</v>
      </c>
      <c r="AX5" s="94">
        <v>4.32</v>
      </c>
      <c r="AY5" s="91">
        <v>28646296897</v>
      </c>
      <c r="AZ5" s="91">
        <v>441619569</v>
      </c>
      <c r="BA5" s="91">
        <v>2174908690</v>
      </c>
      <c r="BB5" s="91">
        <v>216473124</v>
      </c>
      <c r="BC5" s="91">
        <v>-157739253</v>
      </c>
      <c r="BD5" s="91">
        <v>0</v>
      </c>
      <c r="BE5" s="91">
        <f>1157901123+38193328</f>
        <v>1196094451</v>
      </c>
      <c r="BF5" s="91">
        <v>330773316</v>
      </c>
      <c r="BG5" s="91">
        <v>177422752</v>
      </c>
      <c r="BH5" s="91">
        <v>-1999272395</v>
      </c>
      <c r="BI5" s="91">
        <v>-49884654</v>
      </c>
      <c r="BJ5" s="91">
        <f t="shared" ref="BJ5:BJ12" si="5">BH5+BI5</f>
        <v>-2049157049</v>
      </c>
      <c r="BK5" s="91">
        <v>-16306240</v>
      </c>
      <c r="BL5" s="91"/>
      <c r="BM5" s="91">
        <f>2951433+24005-407105</f>
        <v>2568333</v>
      </c>
      <c r="BN5" s="91">
        <v>17894019588</v>
      </c>
      <c r="BO5" s="91">
        <v>11736986827</v>
      </c>
    </row>
    <row r="6" spans="1:67" x14ac:dyDescent="0.35">
      <c r="A6" s="6" t="s">
        <v>985</v>
      </c>
      <c r="B6" s="51">
        <f t="shared" si="4"/>
        <v>2017</v>
      </c>
      <c r="C6" s="90">
        <v>42916</v>
      </c>
      <c r="D6" s="90">
        <v>42551</v>
      </c>
      <c r="E6" s="90">
        <v>42916</v>
      </c>
      <c r="F6" s="91">
        <v>77258</v>
      </c>
      <c r="G6" s="91">
        <f>6941</f>
        <v>6941</v>
      </c>
      <c r="H6" s="91">
        <v>20980</v>
      </c>
      <c r="I6" s="91">
        <f>54569+27202+2457+2478</f>
        <v>86706</v>
      </c>
      <c r="J6" s="91">
        <v>191885</v>
      </c>
      <c r="K6" s="55">
        <v>8.3299999999999999E-2</v>
      </c>
      <c r="L6" s="55"/>
      <c r="M6" s="55"/>
      <c r="O6" s="55">
        <v>7.7499999999999999E-2</v>
      </c>
      <c r="P6" s="55">
        <v>7.6999999999999999E-2</v>
      </c>
      <c r="Q6" s="91">
        <v>29762623913</v>
      </c>
      <c r="R6" s="91">
        <v>19510746776</v>
      </c>
      <c r="S6" s="91">
        <v>10251877137</v>
      </c>
      <c r="T6" s="57">
        <v>0.65600000000000003</v>
      </c>
      <c r="U6" s="91">
        <v>3901627792</v>
      </c>
      <c r="V6" s="52">
        <v>792312274</v>
      </c>
      <c r="W6" s="52"/>
      <c r="X6" s="52"/>
      <c r="Y6" s="92">
        <f t="shared" si="0"/>
        <v>0.30473493074810454</v>
      </c>
      <c r="Z6" s="92">
        <f t="shared" si="1"/>
        <v>0.30875172702788661</v>
      </c>
      <c r="AA6" s="91">
        <v>1188962275</v>
      </c>
      <c r="AB6" s="91">
        <v>1204634319</v>
      </c>
      <c r="AC6" s="93">
        <f t="shared" si="2"/>
        <v>-15672044</v>
      </c>
      <c r="AD6" s="92">
        <f t="shared" si="3"/>
        <v>1.0131812794480801</v>
      </c>
      <c r="AE6" s="91">
        <v>466591480</v>
      </c>
      <c r="AF6" s="91">
        <v>2222960660</v>
      </c>
      <c r="AG6" s="91">
        <v>0</v>
      </c>
      <c r="AH6" s="91">
        <f>-44640567-73287358</f>
        <v>-117927925</v>
      </c>
      <c r="AI6" s="91">
        <v>27026569</v>
      </c>
      <c r="AJ6" s="91">
        <v>-328541240</v>
      </c>
      <c r="AK6" s="91">
        <v>-1334314788</v>
      </c>
      <c r="AL6" s="91">
        <f>-255583427+96879092</f>
        <v>-158704335</v>
      </c>
      <c r="AM6" s="91">
        <v>17762132</v>
      </c>
      <c r="AN6" s="91"/>
      <c r="AO6" s="91"/>
      <c r="AP6" s="91">
        <v>-2540279</v>
      </c>
      <c r="AQ6" s="91">
        <v>792312274</v>
      </c>
      <c r="AR6" s="55">
        <v>6.7000000000000004E-2</v>
      </c>
      <c r="AS6" s="55">
        <v>7.6999999999999999E-2</v>
      </c>
      <c r="AT6" s="55">
        <v>8.6999999999999994E-2</v>
      </c>
      <c r="AU6" s="91">
        <v>13209777658</v>
      </c>
      <c r="AV6" s="91">
        <v>10251877137</v>
      </c>
      <c r="AW6" s="91">
        <v>7735662651</v>
      </c>
      <c r="AX6" s="94">
        <v>4.2699999999999996</v>
      </c>
      <c r="AY6" s="91">
        <v>29272401978</v>
      </c>
      <c r="AZ6" s="91">
        <v>466591480</v>
      </c>
      <c r="BA6" s="91">
        <v>2222960660</v>
      </c>
      <c r="BB6" s="91">
        <v>0</v>
      </c>
      <c r="BC6" s="91">
        <v>-223202835</v>
      </c>
      <c r="BD6" s="91">
        <v>135132845</v>
      </c>
      <c r="BE6" s="91">
        <f>1122277562+38762968</f>
        <v>1161040530</v>
      </c>
      <c r="BF6" s="91">
        <f>328541240</f>
        <v>328541240</v>
      </c>
      <c r="BG6" s="91">
        <v>2612231923</v>
      </c>
      <c r="BH6" s="91">
        <v>-2061454295</v>
      </c>
      <c r="BI6" s="91">
        <v>-49805920</v>
      </c>
      <c r="BJ6" s="91">
        <f t="shared" si="5"/>
        <v>-2111260215</v>
      </c>
      <c r="BK6" s="91">
        <v>-17175965</v>
      </c>
      <c r="BL6" s="91"/>
      <c r="BM6" s="91">
        <f>2972517-586167-432238</f>
        <v>1954112</v>
      </c>
      <c r="BN6" s="91">
        <v>17535415151</v>
      </c>
      <c r="BO6" s="91">
        <v>10251877137</v>
      </c>
    </row>
    <row r="7" spans="1:67" x14ac:dyDescent="0.35">
      <c r="A7" s="6" t="s">
        <v>985</v>
      </c>
      <c r="B7" s="51">
        <f t="shared" si="4"/>
        <v>2018</v>
      </c>
      <c r="C7" s="90">
        <v>43281</v>
      </c>
      <c r="D7" s="90">
        <v>42916</v>
      </c>
      <c r="E7" s="90">
        <v>43281</v>
      </c>
      <c r="F7" s="91">
        <v>78423</v>
      </c>
      <c r="G7" s="91">
        <v>7211</v>
      </c>
      <c r="H7" s="91">
        <v>22364</v>
      </c>
      <c r="I7" s="91">
        <f>54921+27840+2420+2284</f>
        <v>87465</v>
      </c>
      <c r="J7" s="91">
        <v>195463</v>
      </c>
      <c r="K7" s="55">
        <v>8.0699999999999994E-2</v>
      </c>
      <c r="L7" s="55"/>
      <c r="M7" s="55"/>
      <c r="O7" s="55">
        <v>7.6999999999999999E-2</v>
      </c>
      <c r="P7" s="55">
        <v>7.6499999999999999E-2</v>
      </c>
      <c r="Q7" s="91">
        <v>30871936837</v>
      </c>
      <c r="R7" s="91">
        <v>21043916901</v>
      </c>
      <c r="S7" s="91">
        <v>9828019936</v>
      </c>
      <c r="T7" s="57">
        <v>0.68200000000000005</v>
      </c>
      <c r="U7" s="91">
        <v>3998051313</v>
      </c>
      <c r="V7" s="52">
        <v>649515696</v>
      </c>
      <c r="W7" s="52"/>
      <c r="X7" s="52"/>
      <c r="Y7" s="92">
        <f t="shared" si="0"/>
        <v>0.30699883991208793</v>
      </c>
      <c r="Z7" s="92">
        <f t="shared" si="1"/>
        <v>0.32237301377527366</v>
      </c>
      <c r="AA7" s="91">
        <v>1227397115</v>
      </c>
      <c r="AB7" s="91">
        <v>1288863851</v>
      </c>
      <c r="AC7" s="93">
        <f t="shared" si="2"/>
        <v>-61466736</v>
      </c>
      <c r="AD7" s="92">
        <f t="shared" si="3"/>
        <v>1.0500789314630252</v>
      </c>
      <c r="AE7" s="91">
        <v>473025011</v>
      </c>
      <c r="AF7" s="91">
        <v>2244768414</v>
      </c>
      <c r="AG7" s="91">
        <v>0</v>
      </c>
      <c r="AH7" s="91">
        <f>-26171848-117927925</f>
        <v>-144099773</v>
      </c>
      <c r="AI7" s="91">
        <f>137600699+27026569</f>
        <v>164627268</v>
      </c>
      <c r="AJ7" s="91">
        <f>-337928752</f>
        <v>-337928752</v>
      </c>
      <c r="AK7" s="91">
        <v>-1478398163</v>
      </c>
      <c r="AL7" s="91">
        <f>-131828580-158704335</f>
        <v>-290532915</v>
      </c>
      <c r="AM7" s="91">
        <v>29064944</v>
      </c>
      <c r="AN7" s="91"/>
      <c r="AO7" s="91"/>
      <c r="AP7" s="91">
        <v>-11010338</v>
      </c>
      <c r="AQ7" s="91">
        <v>649515696</v>
      </c>
      <c r="AR7" s="55">
        <v>6.6500000000000004E-2</v>
      </c>
      <c r="AS7" s="55">
        <v>7.6499999999999999E-2</v>
      </c>
      <c r="AT7" s="55">
        <v>8.6499999999999994E-2</v>
      </c>
      <c r="AU7" s="91">
        <v>13019747254</v>
      </c>
      <c r="AV7" s="91">
        <v>9828019936</v>
      </c>
      <c r="AW7" s="91">
        <v>7135631690</v>
      </c>
      <c r="AX7" s="94">
        <v>4.1399999999999997</v>
      </c>
      <c r="AY7" s="91">
        <v>29762623913</v>
      </c>
      <c r="AZ7" s="91">
        <v>473025011</v>
      </c>
      <c r="BA7" s="91">
        <v>2244768414</v>
      </c>
      <c r="BB7" s="91">
        <v>0</v>
      </c>
      <c r="BC7" s="91">
        <v>-130859239</v>
      </c>
      <c r="BD7" s="91">
        <v>688003495</v>
      </c>
      <c r="BE7" s="91">
        <f>39550321+1201829353</f>
        <v>1241379674</v>
      </c>
      <c r="BF7" s="91">
        <f>337928752</f>
        <v>337928752</v>
      </c>
      <c r="BG7" s="91">
        <v>2137541062</v>
      </c>
      <c r="BH7" s="91">
        <v>-2116953537</v>
      </c>
      <c r="BI7" s="91">
        <v>-48671220</v>
      </c>
      <c r="BJ7" s="91">
        <f t="shared" si="5"/>
        <v>-2165624757</v>
      </c>
      <c r="BK7" s="91">
        <v>-15431788</v>
      </c>
      <c r="BL7" s="91"/>
      <c r="BM7" s="91">
        <f>11411104-13633156-400766</f>
        <v>-2622818</v>
      </c>
      <c r="BN7" s="91">
        <v>19510746776</v>
      </c>
      <c r="BO7" s="91">
        <v>9828019936</v>
      </c>
    </row>
    <row r="8" spans="1:67" x14ac:dyDescent="0.35">
      <c r="A8" s="6" t="s">
        <v>985</v>
      </c>
      <c r="B8" s="51">
        <v>2019</v>
      </c>
      <c r="C8" s="90">
        <v>43646</v>
      </c>
      <c r="D8" s="90">
        <v>43281</v>
      </c>
      <c r="E8" s="90">
        <v>43646</v>
      </c>
      <c r="F8" s="91">
        <v>79647</v>
      </c>
      <c r="G8" s="91">
        <v>7574</v>
      </c>
      <c r="H8" s="91">
        <v>23510</v>
      </c>
      <c r="I8" s="91">
        <f>55306+28480+2462+2212</f>
        <v>88460</v>
      </c>
      <c r="J8" s="91">
        <v>199191</v>
      </c>
      <c r="K8" s="55">
        <v>8.48E-2</v>
      </c>
      <c r="L8" s="55"/>
      <c r="M8" s="55"/>
      <c r="O8" s="55">
        <v>7.6499999999999999E-2</v>
      </c>
      <c r="P8" s="55">
        <v>7.5499999999999998E-2</v>
      </c>
      <c r="Q8" s="91">
        <v>31574146857</v>
      </c>
      <c r="R8" s="91">
        <v>21649496961</v>
      </c>
      <c r="S8" s="91">
        <v>9924649896</v>
      </c>
      <c r="T8" s="57">
        <v>0.68600000000000005</v>
      </c>
      <c r="U8" s="91">
        <v>4071754355</v>
      </c>
      <c r="V8" s="52">
        <v>1000884711</v>
      </c>
      <c r="W8" s="52"/>
      <c r="X8" s="52"/>
      <c r="Y8" s="92">
        <f t="shared" si="0"/>
        <v>0.30615252992097552</v>
      </c>
      <c r="Z8" s="92">
        <f t="shared" si="1"/>
        <v>0.32074712964849278</v>
      </c>
      <c r="AA8" s="91">
        <v>1246577897</v>
      </c>
      <c r="AB8" s="91">
        <v>1306003522</v>
      </c>
      <c r="AC8" s="93">
        <f t="shared" si="2"/>
        <v>-59425625</v>
      </c>
      <c r="AD8" s="92">
        <f t="shared" si="3"/>
        <v>1.0476710080798104</v>
      </c>
      <c r="AE8" s="91">
        <v>439691899</v>
      </c>
      <c r="AF8" s="91">
        <v>2310654625</v>
      </c>
      <c r="AG8" s="91">
        <v>0</v>
      </c>
      <c r="AH8" s="91">
        <f>-119634377-26506982</f>
        <v>-146141359</v>
      </c>
      <c r="AI8" s="91">
        <f>59676926+164627268</f>
        <v>224304194</v>
      </c>
      <c r="AJ8" s="91">
        <f>-341398896</f>
        <v>-341398896</v>
      </c>
      <c r="AK8" s="91">
        <v>-1585964984</v>
      </c>
      <c r="AL8" s="91">
        <f>75403088+35536589</f>
        <v>110939677</v>
      </c>
      <c r="AM8" s="91">
        <v>14421446</v>
      </c>
      <c r="AN8" s="91"/>
      <c r="AO8" s="91"/>
      <c r="AP8" s="91">
        <f>-25621539-352</f>
        <v>-25621891</v>
      </c>
      <c r="AQ8" s="91">
        <v>1000884711</v>
      </c>
      <c r="AR8" s="55">
        <v>6.5500000000000003E-2</v>
      </c>
      <c r="AS8" s="55">
        <v>7.5499999999999998E-2</v>
      </c>
      <c r="AT8" s="55">
        <v>8.5500000000000007E-2</v>
      </c>
      <c r="AU8" s="91">
        <v>13211129157</v>
      </c>
      <c r="AV8" s="91">
        <v>9924649896</v>
      </c>
      <c r="AW8" s="91">
        <v>7154649653</v>
      </c>
      <c r="AX8" s="94">
        <v>4.13</v>
      </c>
      <c r="AY8" s="91">
        <v>30871936837</v>
      </c>
      <c r="AZ8" s="91">
        <v>439691899</v>
      </c>
      <c r="BA8" s="91">
        <v>2310654625</v>
      </c>
      <c r="BB8" s="91">
        <v>0</v>
      </c>
      <c r="BC8" s="91">
        <v>-132534910</v>
      </c>
      <c r="BD8" s="91">
        <v>298384629</v>
      </c>
      <c r="BE8" s="91">
        <f>40850075+1217167321</f>
        <v>1258017396</v>
      </c>
      <c r="BF8" s="91">
        <v>341398896</v>
      </c>
      <c r="BG8" s="91">
        <v>1208949546</v>
      </c>
      <c r="BH8" s="91">
        <v>-2163684514</v>
      </c>
      <c r="BI8" s="91">
        <v>-50301709</v>
      </c>
      <c r="BJ8" s="91">
        <f t="shared" si="5"/>
        <v>-2213986223</v>
      </c>
      <c r="BK8" s="91">
        <v>-13445962</v>
      </c>
      <c r="BL8" s="91"/>
      <c r="BM8" s="91">
        <f>26018466-95273-1277138+352</f>
        <v>24646407</v>
      </c>
      <c r="BN8" s="91">
        <v>21043916901</v>
      </c>
      <c r="BO8" s="91">
        <v>9924649896</v>
      </c>
    </row>
    <row r="9" spans="1:67" x14ac:dyDescent="0.35">
      <c r="A9" s="6" t="s">
        <v>985</v>
      </c>
      <c r="B9" s="51">
        <v>2020</v>
      </c>
      <c r="C9" s="90">
        <v>44012</v>
      </c>
      <c r="D9" s="90">
        <v>43646</v>
      </c>
      <c r="E9" s="90">
        <v>44012</v>
      </c>
      <c r="F9" s="91">
        <v>80536</v>
      </c>
      <c r="G9" s="91">
        <v>7992</v>
      </c>
      <c r="H9" s="91">
        <v>25021</v>
      </c>
      <c r="I9" s="91">
        <f>84645+2215+2359</f>
        <v>89219</v>
      </c>
      <c r="J9" s="91">
        <v>202768</v>
      </c>
      <c r="K9" s="55">
        <v>8.1699999999999995E-2</v>
      </c>
      <c r="L9" s="55"/>
      <c r="M9" s="55"/>
      <c r="O9" s="55">
        <v>7.5499999999999998E-2</v>
      </c>
      <c r="P9" s="55">
        <v>7.4499999999999997E-2</v>
      </c>
      <c r="Q9" s="91">
        <v>32340867066</v>
      </c>
      <c r="R9" s="91">
        <v>21217296757</v>
      </c>
      <c r="S9" s="91">
        <v>11123570309</v>
      </c>
      <c r="T9" s="57">
        <v>0.65600000000000003</v>
      </c>
      <c r="U9" s="91">
        <v>4229620981</v>
      </c>
      <c r="V9" s="52">
        <v>1151115930</v>
      </c>
      <c r="W9" s="52"/>
      <c r="X9" s="52"/>
      <c r="Y9" s="92">
        <f t="shared" si="0"/>
        <v>0.28874127527882149</v>
      </c>
      <c r="Z9" s="92">
        <f t="shared" si="1"/>
        <v>0.31065019038404473</v>
      </c>
      <c r="AA9" s="91">
        <v>1221266156</v>
      </c>
      <c r="AB9" s="91">
        <v>1313932563</v>
      </c>
      <c r="AC9" s="93">
        <f t="shared" si="2"/>
        <v>-92666407</v>
      </c>
      <c r="AD9" s="92">
        <f t="shared" si="3"/>
        <v>1.0758773233375347</v>
      </c>
      <c r="AE9" s="95">
        <v>454344240</v>
      </c>
      <c r="AF9" s="95">
        <v>2333436352</v>
      </c>
      <c r="AG9" s="95">
        <v>0</v>
      </c>
      <c r="AH9" s="95">
        <f>-513199-133643521</f>
        <v>-134156720</v>
      </c>
      <c r="AI9" s="95">
        <f>45120863+224304194</f>
        <v>269425057</v>
      </c>
      <c r="AJ9" s="95">
        <v>-351287976</v>
      </c>
      <c r="AK9" s="95">
        <v>-1610386632</v>
      </c>
      <c r="AL9" s="95">
        <f>287926166-74290375</f>
        <v>213635791</v>
      </c>
      <c r="AM9" s="95">
        <v>15453997</v>
      </c>
      <c r="AN9" s="95"/>
      <c r="AO9" s="95"/>
      <c r="AP9" s="95">
        <v>-39348179</v>
      </c>
      <c r="AQ9" s="95">
        <v>1151115930</v>
      </c>
      <c r="AR9" s="55">
        <v>6.4500000000000002E-2</v>
      </c>
      <c r="AS9" s="55">
        <v>7.4499999999999997E-2</v>
      </c>
      <c r="AT9" s="55">
        <v>8.4500000000000006E-2</v>
      </c>
      <c r="AU9" s="91">
        <v>14520881433</v>
      </c>
      <c r="AV9" s="91">
        <v>11123570309</v>
      </c>
      <c r="AW9" s="91">
        <v>8263695515</v>
      </c>
      <c r="AX9" s="94">
        <v>5</v>
      </c>
      <c r="AY9" s="91">
        <v>31574146857</v>
      </c>
      <c r="AZ9" s="91">
        <v>454344240</v>
      </c>
      <c r="BA9" s="91">
        <v>2333436352</v>
      </c>
      <c r="BB9" s="91">
        <v>0</v>
      </c>
      <c r="BC9" s="91">
        <v>-2565994</v>
      </c>
      <c r="BD9" s="91">
        <v>225604318</v>
      </c>
      <c r="BE9" s="91">
        <f>1222809468+43151074</f>
        <v>1265960542</v>
      </c>
      <c r="BF9" s="91">
        <v>351287976</v>
      </c>
      <c r="BG9" s="91">
        <v>170755803</v>
      </c>
      <c r="BH9" s="91">
        <v>-2193873471</v>
      </c>
      <c r="BI9" s="91">
        <v>-50225236</v>
      </c>
      <c r="BJ9" s="95">
        <f t="shared" si="5"/>
        <v>-2244098707</v>
      </c>
      <c r="BK9" s="95">
        <v>-15994167</v>
      </c>
      <c r="BL9" s="91"/>
      <c r="BM9" s="91">
        <f>39770864+540170-422685</f>
        <v>39888349</v>
      </c>
      <c r="BN9" s="91">
        <v>21649496961</v>
      </c>
      <c r="BO9" s="91">
        <v>11123570309</v>
      </c>
    </row>
    <row r="10" spans="1:67" s="1" customFormat="1" x14ac:dyDescent="0.35">
      <c r="A10" s="6" t="s">
        <v>985</v>
      </c>
      <c r="B10" s="51">
        <v>2021</v>
      </c>
      <c r="C10" s="90">
        <v>44377</v>
      </c>
      <c r="D10" s="90">
        <v>44012</v>
      </c>
      <c r="E10" s="90">
        <v>44377</v>
      </c>
      <c r="F10" s="63">
        <v>81620</v>
      </c>
      <c r="G10" s="63">
        <v>8409</v>
      </c>
      <c r="H10" s="63">
        <v>25641</v>
      </c>
      <c r="I10" s="63">
        <f>2227+55781+28168+2031</f>
        <v>88207</v>
      </c>
      <c r="J10" s="63">
        <v>203877</v>
      </c>
      <c r="K10" s="3">
        <v>7.8700000000000006E-2</v>
      </c>
      <c r="O10" s="55">
        <v>7.4499999999999997E-2</v>
      </c>
      <c r="P10" s="3">
        <v>7.3999999999999996E-2</v>
      </c>
      <c r="Q10" s="63">
        <v>33058826858</v>
      </c>
      <c r="R10" s="63">
        <v>27720055435</v>
      </c>
      <c r="S10" s="63">
        <v>5338771423</v>
      </c>
      <c r="T10" s="3">
        <v>0.83899999999999997</v>
      </c>
      <c r="U10" s="63">
        <v>4335090648</v>
      </c>
      <c r="V10" s="63">
        <v>-22484090</v>
      </c>
      <c r="W10" s="2"/>
      <c r="X10" s="2"/>
      <c r="Y10" s="92">
        <f t="shared" ref="Y10:Y11" si="6">AA10/U10</f>
        <v>0.28691870897182681</v>
      </c>
      <c r="Z10" s="92">
        <f t="shared" ref="Z10:Z11" si="7">AB10/U10</f>
        <v>0.26003267071706226</v>
      </c>
      <c r="AA10" s="63">
        <v>1243818612</v>
      </c>
      <c r="AB10" s="63">
        <v>1127265199</v>
      </c>
      <c r="AC10" s="93">
        <f>AA10-AB10</f>
        <v>116553413</v>
      </c>
      <c r="AD10" s="92">
        <f t="shared" ref="AD10:AD11" si="8">AB10/AA10</f>
        <v>0.90629388250382603</v>
      </c>
      <c r="AE10" s="63">
        <v>468547375</v>
      </c>
      <c r="AF10" s="63">
        <v>2358286993</v>
      </c>
      <c r="AG10" s="63">
        <v>6937251</v>
      </c>
      <c r="AH10" s="63">
        <f>6816849-97832596</f>
        <v>-91015747</v>
      </c>
      <c r="AI10" s="63">
        <f>31842977+269425058</f>
        <v>301268035</v>
      </c>
      <c r="AJ10" s="63">
        <v>-361684671</v>
      </c>
      <c r="AK10" s="63">
        <v>-1555378751</v>
      </c>
      <c r="AL10" s="63">
        <f>-1121645290-24082753</f>
        <v>-1145728043</v>
      </c>
      <c r="AM10" s="63">
        <v>16002619</v>
      </c>
      <c r="AN10" s="63"/>
      <c r="AO10" s="63"/>
      <c r="AP10" s="63">
        <v>-19333850</v>
      </c>
      <c r="AQ10" s="63">
        <v>-22484090</v>
      </c>
      <c r="AR10" s="3">
        <v>6.4000000000000001E-2</v>
      </c>
      <c r="AS10" s="3">
        <v>7.3999999999999996E-2</v>
      </c>
      <c r="AT10" s="3">
        <v>8.4000000000000005E-2</v>
      </c>
      <c r="AU10" s="63">
        <v>8835125367</v>
      </c>
      <c r="AV10" s="63">
        <v>5338771423</v>
      </c>
      <c r="AW10" s="63">
        <v>2397970045</v>
      </c>
      <c r="AX10" s="94">
        <v>5</v>
      </c>
      <c r="AY10" s="63">
        <v>32340867066</v>
      </c>
      <c r="AZ10" s="63">
        <v>468547375</v>
      </c>
      <c r="BA10" s="63">
        <v>2358286993</v>
      </c>
      <c r="BB10" s="63">
        <v>6937251</v>
      </c>
      <c r="BC10" s="63">
        <v>34084245</v>
      </c>
      <c r="BD10" s="63">
        <v>159214885</v>
      </c>
      <c r="BE10" s="63">
        <f>1239712158+43151074</f>
        <v>1282863232</v>
      </c>
      <c r="BF10" s="63">
        <v>361684671</v>
      </c>
      <c r="BG10" s="63">
        <v>7163605200</v>
      </c>
      <c r="BH10" s="63">
        <v>-2256015333</v>
      </c>
      <c r="BI10" s="63">
        <v>-53095624</v>
      </c>
      <c r="BJ10" s="95">
        <f t="shared" si="5"/>
        <v>-2309110957</v>
      </c>
      <c r="BK10" s="63">
        <v>-16002619</v>
      </c>
      <c r="BL10" s="63"/>
      <c r="BM10" s="63">
        <f>19804296+385301-470446</f>
        <v>19719151</v>
      </c>
      <c r="BN10" s="63">
        <v>21217296757</v>
      </c>
      <c r="BO10" s="63">
        <v>5338771423</v>
      </c>
    </row>
    <row r="11" spans="1:67" s="1" customFormat="1" x14ac:dyDescent="0.35">
      <c r="A11" s="6" t="s">
        <v>985</v>
      </c>
      <c r="B11" s="51">
        <v>2022</v>
      </c>
      <c r="C11" s="90">
        <v>44742</v>
      </c>
      <c r="D11" s="90">
        <v>44377</v>
      </c>
      <c r="E11" s="90">
        <v>44742</v>
      </c>
      <c r="F11" s="70">
        <v>82600</v>
      </c>
      <c r="G11" s="70">
        <v>9245</v>
      </c>
      <c r="H11" s="70">
        <v>27722</v>
      </c>
      <c r="I11" s="70">
        <f>2172+55409+29050+1905</f>
        <v>88536</v>
      </c>
      <c r="J11" s="70">
        <v>208103</v>
      </c>
      <c r="K11" s="3">
        <v>8.3199999999999996E-2</v>
      </c>
      <c r="O11" s="3">
        <v>7.3999999999999996E-2</v>
      </c>
      <c r="P11" s="3">
        <v>7.2499999999999995E-2</v>
      </c>
      <c r="Q11" s="70">
        <v>34593361759</v>
      </c>
      <c r="R11" s="70">
        <v>25046085419</v>
      </c>
      <c r="S11" s="70">
        <v>9547276340</v>
      </c>
      <c r="T11" s="3">
        <v>0.72399999999999998</v>
      </c>
      <c r="U11" s="70">
        <v>4541421889</v>
      </c>
      <c r="V11" s="63">
        <v>1076032433</v>
      </c>
      <c r="W11" s="64">
        <v>-3392469248</v>
      </c>
      <c r="X11" s="64">
        <v>4698670201</v>
      </c>
      <c r="Y11" s="92">
        <f t="shared" si="6"/>
        <v>0.26719863418529449</v>
      </c>
      <c r="Z11" s="92">
        <f t="shared" si="7"/>
        <v>0.29893923713371173</v>
      </c>
      <c r="AA11" s="70">
        <v>1213461726</v>
      </c>
      <c r="AB11" s="70">
        <v>1357609195</v>
      </c>
      <c r="AC11" s="93">
        <f>AA11-AB11</f>
        <v>-144147469</v>
      </c>
      <c r="AD11" s="92">
        <f t="shared" si="8"/>
        <v>1.1187902888994787</v>
      </c>
      <c r="AE11" s="70">
        <v>482490694</v>
      </c>
      <c r="AF11" s="70">
        <v>2394974360</v>
      </c>
      <c r="AG11" s="70">
        <v>353117800</v>
      </c>
      <c r="AH11" s="70">
        <f>31882225-46375179</f>
        <v>-14492954</v>
      </c>
      <c r="AI11" s="70">
        <f>99627855+274241466</f>
        <v>373869321</v>
      </c>
      <c r="AJ11" s="70">
        <v>-378065213</v>
      </c>
      <c r="AK11" s="70">
        <v>-2026165444</v>
      </c>
      <c r="AL11" s="70">
        <f>813869084-890144615</f>
        <v>-76275531</v>
      </c>
      <c r="AM11" s="70">
        <v>15944862</v>
      </c>
      <c r="AN11" s="70"/>
      <c r="AO11" s="70"/>
      <c r="AP11" s="70">
        <v>-49365462.329999998</v>
      </c>
      <c r="AQ11" s="70">
        <v>1076032432.6700001</v>
      </c>
      <c r="AR11" s="3">
        <v>6.25E-2</v>
      </c>
      <c r="AS11" s="3">
        <v>7.2499999999999995E-2</v>
      </c>
      <c r="AT11" s="3">
        <v>8.2500000000000004E-2</v>
      </c>
      <c r="AU11" s="70">
        <v>13111690284</v>
      </c>
      <c r="AV11" s="70">
        <v>9547276340</v>
      </c>
      <c r="AW11" s="70">
        <v>6310697462</v>
      </c>
      <c r="AX11" s="94">
        <v>5</v>
      </c>
      <c r="AY11" s="70">
        <v>33058826858</v>
      </c>
      <c r="AZ11" s="70">
        <v>482490694</v>
      </c>
      <c r="BA11" s="70">
        <v>2394974360</v>
      </c>
      <c r="BB11" s="70">
        <v>353117800</v>
      </c>
      <c r="BC11" s="70">
        <v>159411123</v>
      </c>
      <c r="BD11" s="70">
        <v>498139277</v>
      </c>
      <c r="BE11" s="70">
        <f>1266088182+45234317</f>
        <v>1311322499</v>
      </c>
      <c r="BF11" s="70">
        <v>378065213</v>
      </c>
      <c r="BG11" s="70">
        <v>-2043179975</v>
      </c>
      <c r="BH11" s="70">
        <v>-2303868400</v>
      </c>
      <c r="BI11" s="70">
        <v>-49729953</v>
      </c>
      <c r="BJ11" s="96">
        <f t="shared" si="5"/>
        <v>-2353598353</v>
      </c>
      <c r="BK11" s="70">
        <v>-15312628</v>
      </c>
      <c r="BL11" s="70"/>
      <c r="BM11" s="70">
        <f>49860339-632234-494877</f>
        <v>48733228</v>
      </c>
      <c r="BN11" s="70">
        <v>27720055435</v>
      </c>
      <c r="BO11" s="70">
        <v>9547276340</v>
      </c>
    </row>
    <row r="12" spans="1:67" s="1" customFormat="1" x14ac:dyDescent="0.35">
      <c r="A12" s="6" t="s">
        <v>985</v>
      </c>
      <c r="B12" s="51">
        <v>2023</v>
      </c>
      <c r="C12" s="90">
        <v>45107</v>
      </c>
      <c r="D12" s="90">
        <v>44742</v>
      </c>
      <c r="E12" s="90">
        <v>45107</v>
      </c>
      <c r="F12" s="70">
        <v>83525</v>
      </c>
      <c r="G12" s="70">
        <v>9836</v>
      </c>
      <c r="H12" s="70">
        <v>29462</v>
      </c>
      <c r="I12" s="70">
        <f>2109+55713+30956+1858</f>
        <v>90636</v>
      </c>
      <c r="J12" s="70">
        <v>213459</v>
      </c>
      <c r="K12" s="3">
        <v>7.2499999999999995E-2</v>
      </c>
      <c r="O12" s="3">
        <v>7.2499999999999995E-2</v>
      </c>
      <c r="P12" s="3">
        <v>7.2499999999999995E-2</v>
      </c>
      <c r="Q12" s="70">
        <v>35159120477</v>
      </c>
      <c r="R12" s="70">
        <v>26119733366</v>
      </c>
      <c r="S12" s="70">
        <v>9039387111</v>
      </c>
      <c r="T12" s="3">
        <v>0.74299999999999999</v>
      </c>
      <c r="U12" s="70">
        <v>4914692995</v>
      </c>
      <c r="V12" s="63"/>
      <c r="W12" s="2"/>
      <c r="X12" s="64"/>
      <c r="Y12" s="92">
        <f t="shared" ref="Y12" si="9">AA12/U12</f>
        <v>0.26280072698620316</v>
      </c>
      <c r="Z12" s="92">
        <f t="shared" ref="Z12" si="10">AB12/U12</f>
        <v>0.2908202004589302</v>
      </c>
      <c r="AA12" s="70">
        <v>1291584892</v>
      </c>
      <c r="AB12" s="70">
        <v>1429292002</v>
      </c>
      <c r="AC12" s="93">
        <f>AA12-AB12</f>
        <v>-137707110</v>
      </c>
      <c r="AD12" s="92">
        <f t="shared" ref="AD12" si="11">AB12/AA12</f>
        <v>1.1066187060974078</v>
      </c>
      <c r="AE12" s="70">
        <v>518573249</v>
      </c>
      <c r="AF12" s="70">
        <v>2457319881</v>
      </c>
      <c r="AG12" s="70">
        <v>0</v>
      </c>
      <c r="AH12" s="70"/>
      <c r="AI12" s="70"/>
      <c r="AJ12" s="70">
        <v>-406654301</v>
      </c>
      <c r="AK12" s="70"/>
      <c r="AL12" s="70"/>
      <c r="AM12" s="70">
        <v>18187100</v>
      </c>
      <c r="AN12" s="70"/>
      <c r="AO12" s="70"/>
      <c r="AP12" s="70"/>
      <c r="AQ12" s="70"/>
      <c r="AR12" s="3">
        <v>6.25E-2</v>
      </c>
      <c r="AS12" s="3">
        <v>7.2499999999999995E-2</v>
      </c>
      <c r="AT12" s="3">
        <v>8.2500000000000004E-2</v>
      </c>
      <c r="AU12" s="70">
        <v>12804622367</v>
      </c>
      <c r="AV12" s="70">
        <v>9039387112</v>
      </c>
      <c r="AW12" s="70">
        <v>5871623383</v>
      </c>
      <c r="AX12" s="94">
        <v>5</v>
      </c>
      <c r="AY12" s="70">
        <v>34593361759</v>
      </c>
      <c r="AZ12" s="70">
        <v>518573249</v>
      </c>
      <c r="BA12" s="70">
        <v>2457319881</v>
      </c>
      <c r="BB12" s="70">
        <v>0</v>
      </c>
      <c r="BC12" s="70">
        <v>394043001</v>
      </c>
      <c r="BD12" s="70">
        <v>-368442080</v>
      </c>
      <c r="BE12" s="70">
        <f>1333120568+47527932</f>
        <v>1380648500</v>
      </c>
      <c r="BF12" s="70">
        <v>406654301</v>
      </c>
      <c r="BG12" s="70">
        <v>1626237708</v>
      </c>
      <c r="BH12" s="70">
        <v>-2380522287</v>
      </c>
      <c r="BI12" s="70">
        <v>-55213046</v>
      </c>
      <c r="BJ12" s="96">
        <f t="shared" si="5"/>
        <v>-2435735333</v>
      </c>
      <c r="BK12" s="70">
        <v>-18187100</v>
      </c>
      <c r="BL12" s="70"/>
      <c r="BM12" s="70">
        <f>113567875+983844-521848</f>
        <v>114029871</v>
      </c>
      <c r="BN12" s="70">
        <v>25046085419</v>
      </c>
      <c r="BO12" s="70">
        <v>9039387111</v>
      </c>
    </row>
    <row r="13" spans="1:67" x14ac:dyDescent="0.35">
      <c r="E13" s="56"/>
      <c r="J13" s="52"/>
      <c r="O13" s="3"/>
      <c r="P13" s="56"/>
      <c r="AH13" s="56"/>
      <c r="AI13" s="56"/>
      <c r="AJ13" s="56"/>
      <c r="AM13" s="56"/>
      <c r="AP13" s="56"/>
      <c r="BE13" s="56"/>
      <c r="BF13" s="56"/>
      <c r="BO13" s="52"/>
    </row>
    <row r="14" spans="1:67" x14ac:dyDescent="0.35">
      <c r="A14" s="97" t="s">
        <v>129</v>
      </c>
      <c r="AP14" s="56"/>
      <c r="BE14" s="56"/>
    </row>
    <row r="15" spans="1:67" x14ac:dyDescent="0.35">
      <c r="A15" s="6" t="s">
        <v>985</v>
      </c>
      <c r="B15" s="51">
        <v>2014</v>
      </c>
      <c r="C15" s="6" t="s">
        <v>313</v>
      </c>
      <c r="E15" s="6" t="s">
        <v>313</v>
      </c>
      <c r="F15" s="6" t="s">
        <v>320</v>
      </c>
      <c r="G15" s="6" t="s">
        <v>320</v>
      </c>
      <c r="H15" s="6" t="s">
        <v>320</v>
      </c>
      <c r="I15" s="6" t="s">
        <v>320</v>
      </c>
      <c r="J15" s="6" t="s">
        <v>320</v>
      </c>
      <c r="P15" s="6" t="s">
        <v>607</v>
      </c>
      <c r="Q15" s="6" t="s">
        <v>326</v>
      </c>
      <c r="R15" s="6" t="s">
        <v>326</v>
      </c>
      <c r="S15" s="6" t="s">
        <v>326</v>
      </c>
      <c r="T15" s="6" t="s">
        <v>326</v>
      </c>
      <c r="U15" s="6" t="s">
        <v>326</v>
      </c>
      <c r="V15" s="6" t="s">
        <v>685</v>
      </c>
      <c r="AA15" s="6" t="s">
        <v>326</v>
      </c>
      <c r="AB15" s="6" t="s">
        <v>326</v>
      </c>
      <c r="AE15" s="6" t="s">
        <v>685</v>
      </c>
      <c r="AF15" s="6" t="s">
        <v>685</v>
      </c>
      <c r="AG15" s="6" t="s">
        <v>685</v>
      </c>
      <c r="AH15" s="6" t="s">
        <v>685</v>
      </c>
      <c r="AJ15" s="6" t="s">
        <v>685</v>
      </c>
      <c r="AK15" s="6" t="s">
        <v>685</v>
      </c>
      <c r="AL15" s="6" t="s">
        <v>685</v>
      </c>
      <c r="AM15" s="6" t="s">
        <v>685</v>
      </c>
      <c r="AP15" s="6" t="s">
        <v>685</v>
      </c>
      <c r="AQ15" s="6" t="s">
        <v>685</v>
      </c>
      <c r="AR15" s="6" t="s">
        <v>339</v>
      </c>
      <c r="AS15" s="6" t="s">
        <v>339</v>
      </c>
      <c r="AT15" s="6" t="s">
        <v>339</v>
      </c>
      <c r="AU15" s="6" t="s">
        <v>339</v>
      </c>
      <c r="AV15" s="6" t="s">
        <v>339</v>
      </c>
      <c r="AW15" s="6" t="s">
        <v>339</v>
      </c>
      <c r="AX15" s="6" t="s">
        <v>686</v>
      </c>
      <c r="AY15" s="6" t="s">
        <v>333</v>
      </c>
      <c r="AZ15" s="6" t="s">
        <v>333</v>
      </c>
      <c r="BA15" s="6" t="s">
        <v>333</v>
      </c>
      <c r="BB15" s="6" t="s">
        <v>333</v>
      </c>
      <c r="BC15" s="6" t="s">
        <v>333</v>
      </c>
      <c r="BD15" s="6" t="s">
        <v>333</v>
      </c>
      <c r="BE15" s="6" t="s">
        <v>333</v>
      </c>
      <c r="BF15" s="6" t="s">
        <v>333</v>
      </c>
      <c r="BG15" s="6" t="s">
        <v>333</v>
      </c>
      <c r="BH15" s="6" t="s">
        <v>333</v>
      </c>
      <c r="BI15" s="6" t="s">
        <v>333</v>
      </c>
      <c r="BJ15" s="6" t="s">
        <v>333</v>
      </c>
      <c r="BK15" s="6" t="s">
        <v>333</v>
      </c>
      <c r="BM15" s="6" t="s">
        <v>333</v>
      </c>
      <c r="BN15" s="6" t="s">
        <v>333</v>
      </c>
      <c r="BO15" s="6" t="s">
        <v>333</v>
      </c>
    </row>
    <row r="16" spans="1:67" x14ac:dyDescent="0.35">
      <c r="A16" s="6" t="s">
        <v>985</v>
      </c>
      <c r="B16" s="51">
        <f t="shared" ref="B16:B19" si="12">B15+1</f>
        <v>2015</v>
      </c>
      <c r="C16" s="6" t="s">
        <v>314</v>
      </c>
      <c r="D16" s="6" t="str">
        <f>E15</f>
        <v>Louisiana TRSL CAFR 2014.pdf Pg.No 34</v>
      </c>
      <c r="E16" s="6" t="s">
        <v>314</v>
      </c>
      <c r="F16" s="6" t="s">
        <v>321</v>
      </c>
      <c r="G16" s="6" t="s">
        <v>321</v>
      </c>
      <c r="H16" s="6" t="s">
        <v>321</v>
      </c>
      <c r="I16" s="6" t="s">
        <v>321</v>
      </c>
      <c r="J16" s="6" t="s">
        <v>321</v>
      </c>
      <c r="O16" s="6" t="str">
        <f>P15</f>
        <v>Louisiana TRSL CAFR 2014.pdf Pg.No 35</v>
      </c>
      <c r="P16" s="6" t="s">
        <v>608</v>
      </c>
      <c r="Q16" s="6" t="s">
        <v>327</v>
      </c>
      <c r="R16" s="6" t="s">
        <v>327</v>
      </c>
      <c r="S16" s="6" t="s">
        <v>327</v>
      </c>
      <c r="T16" s="6" t="s">
        <v>327</v>
      </c>
      <c r="U16" s="6" t="s">
        <v>327</v>
      </c>
      <c r="V16" s="6" t="s">
        <v>687</v>
      </c>
      <c r="AA16" s="6" t="s">
        <v>327</v>
      </c>
      <c r="AB16" s="6" t="s">
        <v>327</v>
      </c>
      <c r="AE16" s="6" t="s">
        <v>687</v>
      </c>
      <c r="AF16" s="6" t="s">
        <v>687</v>
      </c>
      <c r="AG16" s="6" t="s">
        <v>687</v>
      </c>
      <c r="AH16" s="6" t="s">
        <v>687</v>
      </c>
      <c r="AJ16" s="6" t="s">
        <v>687</v>
      </c>
      <c r="AK16" s="6" t="s">
        <v>687</v>
      </c>
      <c r="AL16" s="6" t="s">
        <v>687</v>
      </c>
      <c r="AM16" s="6" t="s">
        <v>687</v>
      </c>
      <c r="AP16" s="6" t="s">
        <v>687</v>
      </c>
      <c r="AQ16" s="6" t="s">
        <v>687</v>
      </c>
      <c r="AR16" s="6" t="s">
        <v>314</v>
      </c>
      <c r="AS16" s="6" t="s">
        <v>314</v>
      </c>
      <c r="AT16" s="6" t="s">
        <v>314</v>
      </c>
      <c r="AU16" s="6" t="s">
        <v>314</v>
      </c>
      <c r="AV16" s="6" t="s">
        <v>314</v>
      </c>
      <c r="AW16" s="6" t="s">
        <v>314</v>
      </c>
      <c r="AX16" s="6" t="s">
        <v>688</v>
      </c>
      <c r="AY16" s="6" t="s">
        <v>334</v>
      </c>
      <c r="AZ16" s="6" t="s">
        <v>334</v>
      </c>
      <c r="BA16" s="6" t="s">
        <v>334</v>
      </c>
      <c r="BB16" s="6" t="s">
        <v>334</v>
      </c>
      <c r="BC16" s="6" t="s">
        <v>334</v>
      </c>
      <c r="BD16" s="6" t="s">
        <v>334</v>
      </c>
      <c r="BE16" s="6" t="s">
        <v>334</v>
      </c>
      <c r="BF16" s="6" t="s">
        <v>334</v>
      </c>
      <c r="BG16" s="6" t="s">
        <v>334</v>
      </c>
      <c r="BH16" s="6" t="s">
        <v>334</v>
      </c>
      <c r="BI16" s="6" t="s">
        <v>334</v>
      </c>
      <c r="BJ16" s="6" t="s">
        <v>334</v>
      </c>
      <c r="BK16" s="6" t="s">
        <v>334</v>
      </c>
      <c r="BM16" s="6" t="s">
        <v>334</v>
      </c>
      <c r="BN16" s="6" t="s">
        <v>334</v>
      </c>
      <c r="BO16" s="6" t="s">
        <v>334</v>
      </c>
    </row>
    <row r="17" spans="1:67" x14ac:dyDescent="0.35">
      <c r="A17" s="6" t="s">
        <v>985</v>
      </c>
      <c r="B17" s="51">
        <f t="shared" si="12"/>
        <v>2016</v>
      </c>
      <c r="C17" s="6" t="s">
        <v>315</v>
      </c>
      <c r="D17" s="6" t="str">
        <f t="shared" ref="D17:D20" si="13">E16</f>
        <v>Louisiana TRSL CAFR 2015.pdf Pg.No 36</v>
      </c>
      <c r="E17" s="6" t="s">
        <v>315</v>
      </c>
      <c r="F17" s="6" t="s">
        <v>322</v>
      </c>
      <c r="G17" s="6" t="s">
        <v>322</v>
      </c>
      <c r="H17" s="6" t="s">
        <v>322</v>
      </c>
      <c r="I17" s="6" t="s">
        <v>322</v>
      </c>
      <c r="J17" s="6" t="s">
        <v>322</v>
      </c>
      <c r="K17" s="6" t="s">
        <v>316</v>
      </c>
      <c r="O17" s="6" t="str">
        <f>P16</f>
        <v>Louisiana TRSL CAFR 2015.pdf Pg.No 70</v>
      </c>
      <c r="P17" s="6" t="s">
        <v>609</v>
      </c>
      <c r="Q17" s="6" t="s">
        <v>328</v>
      </c>
      <c r="R17" s="6" t="s">
        <v>328</v>
      </c>
      <c r="S17" s="6" t="s">
        <v>328</v>
      </c>
      <c r="T17" s="6" t="s">
        <v>328</v>
      </c>
      <c r="U17" s="6" t="s">
        <v>328</v>
      </c>
      <c r="V17" s="6" t="s">
        <v>689</v>
      </c>
      <c r="AA17" s="6" t="s">
        <v>328</v>
      </c>
      <c r="AB17" s="6" t="s">
        <v>328</v>
      </c>
      <c r="AE17" s="6" t="s">
        <v>689</v>
      </c>
      <c r="AF17" s="6" t="s">
        <v>689</v>
      </c>
      <c r="AG17" s="6" t="s">
        <v>689</v>
      </c>
      <c r="AH17" s="6" t="s">
        <v>689</v>
      </c>
      <c r="AJ17" s="6" t="s">
        <v>689</v>
      </c>
      <c r="AK17" s="6" t="s">
        <v>689</v>
      </c>
      <c r="AL17" s="6" t="s">
        <v>689</v>
      </c>
      <c r="AM17" s="6" t="s">
        <v>689</v>
      </c>
      <c r="AP17" s="6" t="s">
        <v>689</v>
      </c>
      <c r="AQ17" s="6" t="s">
        <v>689</v>
      </c>
      <c r="AR17" s="6" t="s">
        <v>340</v>
      </c>
      <c r="AS17" s="6" t="s">
        <v>340</v>
      </c>
      <c r="AT17" s="6" t="s">
        <v>340</v>
      </c>
      <c r="AU17" s="6" t="s">
        <v>340</v>
      </c>
      <c r="AV17" s="6" t="s">
        <v>340</v>
      </c>
      <c r="AW17" s="6" t="s">
        <v>340</v>
      </c>
      <c r="AX17" s="6" t="s">
        <v>690</v>
      </c>
      <c r="AY17" s="6" t="s">
        <v>335</v>
      </c>
      <c r="AZ17" s="6" t="s">
        <v>335</v>
      </c>
      <c r="BA17" s="6" t="s">
        <v>335</v>
      </c>
      <c r="BB17" s="6" t="s">
        <v>335</v>
      </c>
      <c r="BC17" s="6" t="s">
        <v>335</v>
      </c>
      <c r="BD17" s="6" t="s">
        <v>335</v>
      </c>
      <c r="BE17" s="6" t="s">
        <v>335</v>
      </c>
      <c r="BF17" s="6" t="s">
        <v>335</v>
      </c>
      <c r="BG17" s="6" t="s">
        <v>335</v>
      </c>
      <c r="BH17" s="6" t="s">
        <v>335</v>
      </c>
      <c r="BI17" s="6" t="s">
        <v>335</v>
      </c>
      <c r="BJ17" s="6" t="s">
        <v>335</v>
      </c>
      <c r="BK17" s="6" t="s">
        <v>335</v>
      </c>
      <c r="BM17" s="6" t="s">
        <v>335</v>
      </c>
      <c r="BN17" s="6" t="s">
        <v>335</v>
      </c>
      <c r="BO17" s="6" t="s">
        <v>335</v>
      </c>
    </row>
    <row r="18" spans="1:67" x14ac:dyDescent="0.35">
      <c r="A18" s="6" t="s">
        <v>985</v>
      </c>
      <c r="B18" s="51">
        <f t="shared" si="12"/>
        <v>2017</v>
      </c>
      <c r="C18" s="6" t="s">
        <v>316</v>
      </c>
      <c r="D18" s="6" t="str">
        <f t="shared" si="13"/>
        <v>Louisiana TRSL CAFR 2016.pdf Pg.No 38</v>
      </c>
      <c r="E18" s="6" t="s">
        <v>316</v>
      </c>
      <c r="F18" s="6" t="s">
        <v>323</v>
      </c>
      <c r="G18" s="6" t="s">
        <v>323</v>
      </c>
      <c r="H18" s="6" t="s">
        <v>323</v>
      </c>
      <c r="I18" s="6" t="s">
        <v>323</v>
      </c>
      <c r="J18" s="6" t="s">
        <v>323</v>
      </c>
      <c r="K18" s="6" t="s">
        <v>316</v>
      </c>
      <c r="O18" s="6" t="str">
        <f t="shared" ref="O18:O20" si="14">P17</f>
        <v>Louisiana TRSL CAFR 2016.pdf Pg.No 72</v>
      </c>
      <c r="P18" s="6" t="s">
        <v>316</v>
      </c>
      <c r="Q18" s="6" t="s">
        <v>329</v>
      </c>
      <c r="R18" s="6" t="s">
        <v>329</v>
      </c>
      <c r="S18" s="6" t="s">
        <v>329</v>
      </c>
      <c r="T18" s="6" t="s">
        <v>329</v>
      </c>
      <c r="U18" s="6" t="s">
        <v>329</v>
      </c>
      <c r="V18" s="6" t="s">
        <v>691</v>
      </c>
      <c r="AA18" s="6" t="s">
        <v>329</v>
      </c>
      <c r="AB18" s="6" t="s">
        <v>329</v>
      </c>
      <c r="AE18" s="6" t="s">
        <v>691</v>
      </c>
      <c r="AF18" s="6" t="s">
        <v>691</v>
      </c>
      <c r="AG18" s="6" t="s">
        <v>691</v>
      </c>
      <c r="AH18" s="6" t="s">
        <v>691</v>
      </c>
      <c r="AI18" s="6" t="s">
        <v>691</v>
      </c>
      <c r="AJ18" s="6" t="s">
        <v>691</v>
      </c>
      <c r="AK18" s="6" t="s">
        <v>691</v>
      </c>
      <c r="AL18" s="6" t="s">
        <v>691</v>
      </c>
      <c r="AM18" s="6" t="s">
        <v>691</v>
      </c>
      <c r="AP18" s="6" t="s">
        <v>691</v>
      </c>
      <c r="AQ18" s="6" t="s">
        <v>691</v>
      </c>
      <c r="AR18" s="6" t="s">
        <v>341</v>
      </c>
      <c r="AS18" s="6" t="s">
        <v>341</v>
      </c>
      <c r="AT18" s="6" t="s">
        <v>341</v>
      </c>
      <c r="AU18" s="6" t="s">
        <v>341</v>
      </c>
      <c r="AV18" s="6" t="s">
        <v>341</v>
      </c>
      <c r="AW18" s="6" t="s">
        <v>341</v>
      </c>
      <c r="AX18" s="6" t="s">
        <v>692</v>
      </c>
      <c r="AY18" s="6" t="s">
        <v>336</v>
      </c>
      <c r="AZ18" s="6" t="s">
        <v>336</v>
      </c>
      <c r="BA18" s="6" t="s">
        <v>336</v>
      </c>
      <c r="BB18" s="6" t="s">
        <v>336</v>
      </c>
      <c r="BC18" s="6" t="s">
        <v>336</v>
      </c>
      <c r="BD18" s="6" t="s">
        <v>336</v>
      </c>
      <c r="BE18" s="6" t="s">
        <v>336</v>
      </c>
      <c r="BF18" s="6" t="s">
        <v>336</v>
      </c>
      <c r="BG18" s="6" t="s">
        <v>336</v>
      </c>
      <c r="BH18" s="6" t="s">
        <v>336</v>
      </c>
      <c r="BI18" s="6" t="s">
        <v>336</v>
      </c>
      <c r="BJ18" s="6" t="s">
        <v>336</v>
      </c>
      <c r="BK18" s="6" t="s">
        <v>336</v>
      </c>
      <c r="BM18" s="6" t="s">
        <v>336</v>
      </c>
      <c r="BN18" s="6" t="s">
        <v>336</v>
      </c>
      <c r="BO18" s="6" t="s">
        <v>336</v>
      </c>
    </row>
    <row r="19" spans="1:67" x14ac:dyDescent="0.35">
      <c r="A19" s="6" t="s">
        <v>985</v>
      </c>
      <c r="B19" s="51">
        <f t="shared" si="12"/>
        <v>2018</v>
      </c>
      <c r="C19" s="6" t="s">
        <v>317</v>
      </c>
      <c r="D19" s="6" t="str">
        <f t="shared" si="13"/>
        <v>Louisiana TRSL CAFR 2017.pdf Pg.No 38</v>
      </c>
      <c r="E19" s="6" t="s">
        <v>317</v>
      </c>
      <c r="F19" s="6" t="s">
        <v>324</v>
      </c>
      <c r="G19" s="6" t="s">
        <v>324</v>
      </c>
      <c r="H19" s="6" t="s">
        <v>324</v>
      </c>
      <c r="I19" s="6" t="s">
        <v>324</v>
      </c>
      <c r="J19" s="6" t="s">
        <v>324</v>
      </c>
      <c r="K19" s="6" t="s">
        <v>317</v>
      </c>
      <c r="O19" s="6" t="str">
        <f t="shared" si="14"/>
        <v>Louisiana TRSL CAFR 2017.pdf Pg.No 38</v>
      </c>
      <c r="P19" s="6" t="s">
        <v>317</v>
      </c>
      <c r="Q19" s="6" t="s">
        <v>330</v>
      </c>
      <c r="R19" s="6" t="s">
        <v>330</v>
      </c>
      <c r="S19" s="6" t="s">
        <v>330</v>
      </c>
      <c r="T19" s="6" t="s">
        <v>330</v>
      </c>
      <c r="U19" s="6" t="s">
        <v>330</v>
      </c>
      <c r="V19" s="6" t="s">
        <v>693</v>
      </c>
      <c r="AA19" s="6" t="s">
        <v>330</v>
      </c>
      <c r="AB19" s="6" t="s">
        <v>330</v>
      </c>
      <c r="AE19" s="6" t="s">
        <v>693</v>
      </c>
      <c r="AF19" s="6" t="s">
        <v>693</v>
      </c>
      <c r="AG19" s="6" t="s">
        <v>693</v>
      </c>
      <c r="AH19" s="6" t="s">
        <v>693</v>
      </c>
      <c r="AI19" s="6" t="s">
        <v>693</v>
      </c>
      <c r="AJ19" s="6" t="s">
        <v>693</v>
      </c>
      <c r="AK19" s="6" t="s">
        <v>693</v>
      </c>
      <c r="AL19" s="6" t="s">
        <v>693</v>
      </c>
      <c r="AM19" s="6" t="s">
        <v>693</v>
      </c>
      <c r="AP19" s="6" t="s">
        <v>693</v>
      </c>
      <c r="AQ19" s="6" t="s">
        <v>693</v>
      </c>
      <c r="AR19" s="6" t="s">
        <v>342</v>
      </c>
      <c r="AS19" s="6" t="s">
        <v>342</v>
      </c>
      <c r="AT19" s="6" t="s">
        <v>342</v>
      </c>
      <c r="AU19" s="6" t="s">
        <v>342</v>
      </c>
      <c r="AV19" s="6" t="s">
        <v>342</v>
      </c>
      <c r="AW19" s="6" t="s">
        <v>342</v>
      </c>
      <c r="AX19" s="6" t="s">
        <v>694</v>
      </c>
      <c r="AY19" s="6" t="s">
        <v>337</v>
      </c>
      <c r="AZ19" s="6" t="s">
        <v>337</v>
      </c>
      <c r="BA19" s="6" t="s">
        <v>337</v>
      </c>
      <c r="BB19" s="6" t="s">
        <v>337</v>
      </c>
      <c r="BC19" s="6" t="s">
        <v>337</v>
      </c>
      <c r="BD19" s="6" t="s">
        <v>337</v>
      </c>
      <c r="BE19" s="6" t="s">
        <v>337</v>
      </c>
      <c r="BF19" s="6" t="s">
        <v>337</v>
      </c>
      <c r="BG19" s="6" t="s">
        <v>337</v>
      </c>
      <c r="BH19" s="6" t="s">
        <v>337</v>
      </c>
      <c r="BI19" s="6" t="s">
        <v>337</v>
      </c>
      <c r="BJ19" s="6" t="s">
        <v>337</v>
      </c>
      <c r="BK19" s="6" t="s">
        <v>337</v>
      </c>
      <c r="BM19" s="6" t="s">
        <v>337</v>
      </c>
      <c r="BN19" s="6" t="s">
        <v>337</v>
      </c>
      <c r="BO19" s="6" t="s">
        <v>337</v>
      </c>
    </row>
    <row r="20" spans="1:67" x14ac:dyDescent="0.35">
      <c r="A20" s="6" t="s">
        <v>985</v>
      </c>
      <c r="B20" s="51">
        <v>2019</v>
      </c>
      <c r="C20" s="6" t="s">
        <v>318</v>
      </c>
      <c r="D20" s="6" t="str">
        <f t="shared" si="13"/>
        <v>Louisiana TRSL CAFR 2018.pdf Pg.No 38</v>
      </c>
      <c r="E20" s="6" t="s">
        <v>318</v>
      </c>
      <c r="F20" s="6" t="s">
        <v>325</v>
      </c>
      <c r="G20" s="6" t="s">
        <v>325</v>
      </c>
      <c r="H20" s="6" t="s">
        <v>325</v>
      </c>
      <c r="I20" s="6" t="s">
        <v>325</v>
      </c>
      <c r="J20" s="6" t="s">
        <v>325</v>
      </c>
      <c r="K20" s="6" t="s">
        <v>318</v>
      </c>
      <c r="O20" s="6" t="str">
        <f t="shared" si="14"/>
        <v>Louisiana TRSL CAFR 2018.pdf Pg.No 38</v>
      </c>
      <c r="P20" s="6" t="s">
        <v>318</v>
      </c>
      <c r="Q20" s="6" t="s">
        <v>331</v>
      </c>
      <c r="R20" s="6" t="s">
        <v>331</v>
      </c>
      <c r="S20" s="6" t="s">
        <v>331</v>
      </c>
      <c r="T20" s="6" t="s">
        <v>331</v>
      </c>
      <c r="U20" s="6" t="s">
        <v>331</v>
      </c>
      <c r="V20" s="6" t="s">
        <v>695</v>
      </c>
      <c r="AA20" s="6" t="s">
        <v>331</v>
      </c>
      <c r="AB20" s="6" t="s">
        <v>331</v>
      </c>
      <c r="AE20" s="6" t="s">
        <v>695</v>
      </c>
      <c r="AF20" s="6" t="s">
        <v>695</v>
      </c>
      <c r="AG20" s="6" t="s">
        <v>695</v>
      </c>
      <c r="AH20" s="6" t="s">
        <v>695</v>
      </c>
      <c r="AI20" s="6" t="s">
        <v>695</v>
      </c>
      <c r="AJ20" s="6" t="s">
        <v>695</v>
      </c>
      <c r="AK20" s="6" t="s">
        <v>695</v>
      </c>
      <c r="AL20" s="6" t="s">
        <v>695</v>
      </c>
      <c r="AM20" s="6" t="s">
        <v>695</v>
      </c>
      <c r="AP20" s="6" t="s">
        <v>695</v>
      </c>
      <c r="AQ20" s="6" t="s">
        <v>695</v>
      </c>
      <c r="AR20" s="6" t="s">
        <v>343</v>
      </c>
      <c r="AS20" s="6" t="s">
        <v>343</v>
      </c>
      <c r="AT20" s="6" t="s">
        <v>343</v>
      </c>
      <c r="AU20" s="6" t="s">
        <v>343</v>
      </c>
      <c r="AV20" s="6" t="s">
        <v>343</v>
      </c>
      <c r="AW20" s="6" t="s">
        <v>343</v>
      </c>
      <c r="AX20" s="6" t="s">
        <v>696</v>
      </c>
      <c r="AY20" s="6" t="s">
        <v>338</v>
      </c>
      <c r="AZ20" s="6" t="s">
        <v>338</v>
      </c>
      <c r="BA20" s="6" t="s">
        <v>338</v>
      </c>
      <c r="BB20" s="6" t="s">
        <v>338</v>
      </c>
      <c r="BC20" s="6" t="s">
        <v>338</v>
      </c>
      <c r="BD20" s="6" t="s">
        <v>338</v>
      </c>
      <c r="BE20" s="6" t="s">
        <v>338</v>
      </c>
      <c r="BF20" s="6" t="s">
        <v>338</v>
      </c>
      <c r="BG20" s="6" t="s">
        <v>338</v>
      </c>
      <c r="BH20" s="6" t="s">
        <v>338</v>
      </c>
      <c r="BI20" s="6" t="s">
        <v>338</v>
      </c>
      <c r="BJ20" s="6" t="s">
        <v>338</v>
      </c>
      <c r="BK20" s="6" t="s">
        <v>338</v>
      </c>
      <c r="BM20" s="6" t="s">
        <v>338</v>
      </c>
      <c r="BN20" s="6" t="s">
        <v>338</v>
      </c>
      <c r="BO20" s="6" t="s">
        <v>338</v>
      </c>
    </row>
    <row r="21" spans="1:67" x14ac:dyDescent="0.35">
      <c r="A21" s="6" t="s">
        <v>985</v>
      </c>
      <c r="B21" s="51">
        <v>2020</v>
      </c>
      <c r="C21" s="6" t="s">
        <v>949</v>
      </c>
      <c r="D21" s="6" t="str">
        <f>E20</f>
        <v>Louisiana TRSL CAFR 2019.pdf Pg.No 38</v>
      </c>
      <c r="E21" s="6" t="s">
        <v>949</v>
      </c>
      <c r="F21" s="6" t="s">
        <v>1166</v>
      </c>
      <c r="G21" s="6" t="s">
        <v>1166</v>
      </c>
      <c r="H21" s="6" t="s">
        <v>1166</v>
      </c>
      <c r="I21" s="6" t="s">
        <v>1166</v>
      </c>
      <c r="J21" s="6" t="s">
        <v>1166</v>
      </c>
      <c r="K21" s="6" t="s">
        <v>949</v>
      </c>
      <c r="O21" s="6" t="str">
        <f>P20</f>
        <v>Louisiana TRSL CAFR 2019.pdf Pg.No 38</v>
      </c>
      <c r="P21" s="6" t="s">
        <v>949</v>
      </c>
      <c r="Q21" s="6" t="s">
        <v>950</v>
      </c>
      <c r="R21" s="6" t="s">
        <v>950</v>
      </c>
      <c r="S21" s="6" t="s">
        <v>950</v>
      </c>
      <c r="T21" s="6" t="s">
        <v>950</v>
      </c>
      <c r="U21" s="6" t="s">
        <v>950</v>
      </c>
      <c r="V21" s="6" t="s">
        <v>1221</v>
      </c>
      <c r="AA21" s="6" t="s">
        <v>950</v>
      </c>
      <c r="AB21" s="6" t="s">
        <v>950</v>
      </c>
      <c r="AE21" s="6" t="s">
        <v>1221</v>
      </c>
      <c r="AF21" s="6" t="s">
        <v>1221</v>
      </c>
      <c r="AG21" s="6" t="s">
        <v>1221</v>
      </c>
      <c r="AH21" s="6" t="s">
        <v>1221</v>
      </c>
      <c r="AI21" s="6" t="s">
        <v>1221</v>
      </c>
      <c r="AJ21" s="6" t="s">
        <v>1221</v>
      </c>
      <c r="AK21" s="6" t="s">
        <v>1221</v>
      </c>
      <c r="AL21" s="6" t="s">
        <v>1221</v>
      </c>
      <c r="AM21" s="6" t="s">
        <v>1221</v>
      </c>
      <c r="AP21" s="6" t="s">
        <v>1221</v>
      </c>
      <c r="AQ21" s="6" t="s">
        <v>1221</v>
      </c>
      <c r="AR21" s="6" t="s">
        <v>964</v>
      </c>
      <c r="AS21" s="6" t="s">
        <v>964</v>
      </c>
      <c r="AT21" s="6" t="s">
        <v>964</v>
      </c>
      <c r="AU21" s="6" t="s">
        <v>964</v>
      </c>
      <c r="AV21" s="6" t="s">
        <v>964</v>
      </c>
      <c r="AW21" s="6" t="s">
        <v>964</v>
      </c>
      <c r="AX21" s="6" t="s">
        <v>1167</v>
      </c>
      <c r="AY21" s="6" t="s">
        <v>965</v>
      </c>
      <c r="AZ21" s="6" t="s">
        <v>965</v>
      </c>
      <c r="BA21" s="6" t="s">
        <v>965</v>
      </c>
      <c r="BB21" s="6" t="s">
        <v>965</v>
      </c>
      <c r="BC21" s="6" t="s">
        <v>965</v>
      </c>
      <c r="BD21" s="6" t="s">
        <v>965</v>
      </c>
      <c r="BE21" s="6" t="s">
        <v>965</v>
      </c>
      <c r="BF21" s="6" t="s">
        <v>965</v>
      </c>
      <c r="BG21" s="6" t="s">
        <v>965</v>
      </c>
      <c r="BH21" s="6" t="s">
        <v>965</v>
      </c>
      <c r="BI21" s="6" t="s">
        <v>965</v>
      </c>
      <c r="BJ21" s="6" t="s">
        <v>965</v>
      </c>
      <c r="BK21" s="6" t="s">
        <v>965</v>
      </c>
      <c r="BM21" s="6" t="s">
        <v>965</v>
      </c>
      <c r="BN21" s="6" t="s">
        <v>965</v>
      </c>
      <c r="BO21" s="6" t="s">
        <v>965</v>
      </c>
    </row>
    <row r="22" spans="1:67" x14ac:dyDescent="0.35">
      <c r="A22" s="6" t="s">
        <v>985</v>
      </c>
      <c r="B22" s="51">
        <v>2021</v>
      </c>
      <c r="C22" s="6" t="s">
        <v>1168</v>
      </c>
      <c r="D22" s="6" t="s">
        <v>949</v>
      </c>
      <c r="E22" s="6" t="s">
        <v>1168</v>
      </c>
      <c r="F22" s="6" t="s">
        <v>1169</v>
      </c>
      <c r="G22" s="6" t="s">
        <v>1169</v>
      </c>
      <c r="H22" s="6" t="s">
        <v>1169</v>
      </c>
      <c r="I22" s="6" t="s">
        <v>1169</v>
      </c>
      <c r="J22" s="6" t="s">
        <v>1169</v>
      </c>
      <c r="K22" s="6" t="s">
        <v>1168</v>
      </c>
      <c r="O22" s="6" t="s">
        <v>949</v>
      </c>
      <c r="P22" s="6" t="s">
        <v>1168</v>
      </c>
      <c r="Q22" s="6" t="s">
        <v>1170</v>
      </c>
      <c r="R22" s="6" t="s">
        <v>1170</v>
      </c>
      <c r="S22" s="6" t="s">
        <v>1170</v>
      </c>
      <c r="T22" s="6" t="s">
        <v>1170</v>
      </c>
      <c r="U22" s="6" t="s">
        <v>1170</v>
      </c>
      <c r="V22" s="6" t="s">
        <v>1221</v>
      </c>
      <c r="AA22" s="6" t="s">
        <v>1171</v>
      </c>
      <c r="AB22" s="6" t="s">
        <v>1171</v>
      </c>
      <c r="AE22" s="6" t="s">
        <v>1167</v>
      </c>
      <c r="AF22" s="6" t="s">
        <v>1167</v>
      </c>
      <c r="AG22" s="6" t="s">
        <v>1167</v>
      </c>
      <c r="AH22" s="6" t="s">
        <v>1167</v>
      </c>
      <c r="AI22" s="6" t="s">
        <v>1167</v>
      </c>
      <c r="AJ22" s="6" t="s">
        <v>1167</v>
      </c>
      <c r="AK22" s="6" t="s">
        <v>1167</v>
      </c>
      <c r="AL22" s="6" t="s">
        <v>1167</v>
      </c>
      <c r="AM22" s="6" t="s">
        <v>1167</v>
      </c>
      <c r="AP22" s="6" t="s">
        <v>1167</v>
      </c>
      <c r="AQ22" s="6" t="s">
        <v>1167</v>
      </c>
      <c r="AR22" s="6" t="s">
        <v>1172</v>
      </c>
      <c r="AS22" s="6" t="s">
        <v>1172</v>
      </c>
      <c r="AT22" s="6" t="s">
        <v>1172</v>
      </c>
      <c r="AU22" s="6" t="s">
        <v>1172</v>
      </c>
      <c r="AV22" s="6" t="s">
        <v>1172</v>
      </c>
      <c r="AW22" s="6" t="s">
        <v>1172</v>
      </c>
      <c r="AX22" s="6" t="s">
        <v>1168</v>
      </c>
      <c r="AY22" s="6" t="s">
        <v>1170</v>
      </c>
      <c r="AZ22" s="6" t="s">
        <v>1170</v>
      </c>
      <c r="BA22" s="6" t="s">
        <v>1170</v>
      </c>
      <c r="BB22" s="6" t="s">
        <v>1170</v>
      </c>
      <c r="BC22" s="6" t="s">
        <v>1170</v>
      </c>
      <c r="BD22" s="6" t="s">
        <v>1170</v>
      </c>
      <c r="BE22" s="6" t="s">
        <v>1170</v>
      </c>
      <c r="BF22" s="6" t="s">
        <v>1170</v>
      </c>
      <c r="BG22" s="6" t="s">
        <v>1170</v>
      </c>
      <c r="BH22" s="6" t="s">
        <v>1170</v>
      </c>
      <c r="BI22" s="6" t="s">
        <v>1170</v>
      </c>
      <c r="BJ22" s="6" t="s">
        <v>1170</v>
      </c>
      <c r="BK22" s="6" t="s">
        <v>1170</v>
      </c>
      <c r="BM22" s="6" t="s">
        <v>1170</v>
      </c>
      <c r="BN22" s="6" t="s">
        <v>1170</v>
      </c>
      <c r="BO22" s="6" t="s">
        <v>1170</v>
      </c>
    </row>
    <row r="23" spans="1:67" x14ac:dyDescent="0.35">
      <c r="A23" s="6" t="s">
        <v>985</v>
      </c>
      <c r="B23" s="51">
        <v>2022</v>
      </c>
      <c r="C23" s="6" t="s">
        <v>1194</v>
      </c>
      <c r="D23" s="6" t="s">
        <v>1168</v>
      </c>
      <c r="E23" s="6" t="s">
        <v>1194</v>
      </c>
      <c r="F23" s="6" t="s">
        <v>1195</v>
      </c>
      <c r="G23" s="6" t="s">
        <v>1195</v>
      </c>
      <c r="H23" s="6" t="s">
        <v>1195</v>
      </c>
      <c r="I23" s="6" t="s">
        <v>1195</v>
      </c>
      <c r="J23" s="6" t="s">
        <v>1195</v>
      </c>
      <c r="K23" s="6" t="s">
        <v>1194</v>
      </c>
      <c r="O23" s="6" t="s">
        <v>1168</v>
      </c>
      <c r="P23" s="6" t="s">
        <v>1194</v>
      </c>
      <c r="Q23" s="6" t="s">
        <v>1196</v>
      </c>
      <c r="R23" s="6" t="s">
        <v>1196</v>
      </c>
      <c r="S23" s="6" t="s">
        <v>1196</v>
      </c>
      <c r="T23" s="6" t="s">
        <v>1196</v>
      </c>
      <c r="U23" s="6" t="s">
        <v>1196</v>
      </c>
      <c r="V23" s="6" t="s">
        <v>1222</v>
      </c>
      <c r="W23" s="6" t="s">
        <v>1222</v>
      </c>
      <c r="X23" s="6" t="s">
        <v>1222</v>
      </c>
      <c r="AA23" s="6" t="s">
        <v>1196</v>
      </c>
      <c r="AB23" s="6" t="s">
        <v>1196</v>
      </c>
      <c r="AE23" s="6" t="s">
        <v>1222</v>
      </c>
      <c r="AF23" s="6" t="s">
        <v>1222</v>
      </c>
      <c r="AG23" s="6" t="s">
        <v>1222</v>
      </c>
      <c r="AH23" s="6" t="s">
        <v>1222</v>
      </c>
      <c r="AI23" s="6" t="s">
        <v>1222</v>
      </c>
      <c r="AJ23" s="6" t="s">
        <v>1222</v>
      </c>
      <c r="AK23" s="6" t="s">
        <v>1222</v>
      </c>
      <c r="AL23" s="6" t="s">
        <v>1222</v>
      </c>
      <c r="AM23" s="6" t="s">
        <v>1222</v>
      </c>
      <c r="AP23" s="6" t="s">
        <v>1222</v>
      </c>
      <c r="AQ23" s="6" t="s">
        <v>1222</v>
      </c>
      <c r="AR23" s="6" t="s">
        <v>1198</v>
      </c>
      <c r="AS23" s="6" t="s">
        <v>1198</v>
      </c>
      <c r="AT23" s="6" t="s">
        <v>1198</v>
      </c>
      <c r="AU23" s="6" t="s">
        <v>1198</v>
      </c>
      <c r="AV23" s="6" t="s">
        <v>1198</v>
      </c>
      <c r="AW23" s="6" t="s">
        <v>1198</v>
      </c>
      <c r="AX23" s="6" t="s">
        <v>1194</v>
      </c>
      <c r="AY23" s="6" t="s">
        <v>1197</v>
      </c>
      <c r="AZ23" s="6" t="s">
        <v>1197</v>
      </c>
      <c r="BA23" s="6" t="s">
        <v>1197</v>
      </c>
      <c r="BB23" s="6" t="s">
        <v>1197</v>
      </c>
      <c r="BC23" s="6" t="s">
        <v>1197</v>
      </c>
      <c r="BD23" s="6" t="s">
        <v>1197</v>
      </c>
      <c r="BE23" s="6" t="s">
        <v>1197</v>
      </c>
      <c r="BF23" s="6" t="s">
        <v>1197</v>
      </c>
      <c r="BG23" s="6" t="s">
        <v>1197</v>
      </c>
      <c r="BH23" s="6" t="s">
        <v>1197</v>
      </c>
      <c r="BI23" s="6" t="s">
        <v>1197</v>
      </c>
      <c r="BJ23" s="6" t="s">
        <v>1197</v>
      </c>
      <c r="BK23" s="6" t="s">
        <v>1197</v>
      </c>
      <c r="BM23" s="6" t="s">
        <v>1197</v>
      </c>
      <c r="BN23" s="6" t="s">
        <v>1197</v>
      </c>
      <c r="BO23" s="6" t="s">
        <v>1197</v>
      </c>
    </row>
    <row r="24" spans="1:67" x14ac:dyDescent="0.35">
      <c r="A24" s="6" t="s">
        <v>985</v>
      </c>
      <c r="B24" s="51">
        <v>2023</v>
      </c>
      <c r="C24" s="6" t="s">
        <v>1227</v>
      </c>
      <c r="D24" s="6" t="s">
        <v>1194</v>
      </c>
      <c r="E24" s="6" t="s">
        <v>1227</v>
      </c>
      <c r="F24" s="6" t="s">
        <v>1228</v>
      </c>
      <c r="G24" s="6" t="s">
        <v>1228</v>
      </c>
      <c r="H24" s="6" t="s">
        <v>1228</v>
      </c>
      <c r="I24" s="6" t="s">
        <v>1228</v>
      </c>
      <c r="J24" s="6" t="s">
        <v>1228</v>
      </c>
      <c r="K24" s="6" t="s">
        <v>1227</v>
      </c>
      <c r="O24" s="6" t="s">
        <v>1194</v>
      </c>
      <c r="P24" s="6" t="s">
        <v>1227</v>
      </c>
      <c r="Q24" s="6" t="s">
        <v>1229</v>
      </c>
      <c r="R24" s="6" t="s">
        <v>1229</v>
      </c>
      <c r="S24" s="6" t="s">
        <v>1229</v>
      </c>
      <c r="T24" s="6" t="s">
        <v>1229</v>
      </c>
      <c r="U24" s="6" t="s">
        <v>1229</v>
      </c>
      <c r="AA24" s="6" t="s">
        <v>1229</v>
      </c>
      <c r="AB24" s="6" t="s">
        <v>1229</v>
      </c>
      <c r="AE24" s="6" t="s">
        <v>1230</v>
      </c>
      <c r="AF24" s="6" t="s">
        <v>1230</v>
      </c>
      <c r="AG24" s="6" t="s">
        <v>1230</v>
      </c>
      <c r="AJ24" s="6" t="s">
        <v>1230</v>
      </c>
      <c r="AM24" s="6" t="s">
        <v>1230</v>
      </c>
      <c r="AR24" s="6" t="s">
        <v>1231</v>
      </c>
      <c r="AS24" s="6" t="s">
        <v>1231</v>
      </c>
      <c r="AT24" s="6" t="s">
        <v>1231</v>
      </c>
      <c r="AU24" s="6" t="s">
        <v>1231</v>
      </c>
      <c r="AV24" s="6" t="s">
        <v>1231</v>
      </c>
      <c r="AW24" s="6" t="s">
        <v>1231</v>
      </c>
      <c r="AX24" s="6" t="s">
        <v>1227</v>
      </c>
      <c r="AY24" s="6" t="s">
        <v>1230</v>
      </c>
      <c r="AZ24" s="6" t="s">
        <v>1230</v>
      </c>
      <c r="BA24" s="6" t="s">
        <v>1230</v>
      </c>
      <c r="BB24" s="6" t="s">
        <v>1230</v>
      </c>
      <c r="BC24" s="6" t="s">
        <v>1230</v>
      </c>
      <c r="BD24" s="6" t="s">
        <v>1230</v>
      </c>
      <c r="BE24" s="6" t="s">
        <v>1230</v>
      </c>
      <c r="BF24" s="6" t="s">
        <v>1230</v>
      </c>
      <c r="BG24" s="6" t="s">
        <v>1230</v>
      </c>
      <c r="BH24" s="6" t="s">
        <v>1230</v>
      </c>
      <c r="BI24" s="6" t="s">
        <v>1230</v>
      </c>
      <c r="BJ24" s="6" t="s">
        <v>1230</v>
      </c>
      <c r="BK24" s="6" t="s">
        <v>1230</v>
      </c>
      <c r="BM24" s="6" t="s">
        <v>1230</v>
      </c>
      <c r="BN24" s="6" t="s">
        <v>1230</v>
      </c>
      <c r="BO24" s="6" t="s">
        <v>1230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33.25" style="1" bestFit="1" customWidth="1"/>
    <col min="2" max="2" width="12" style="5" bestFit="1" customWidth="1"/>
    <col min="3" max="3" width="40.4140625" style="1" bestFit="1" customWidth="1"/>
    <col min="4" max="4" width="40.1640625" style="1" bestFit="1" customWidth="1"/>
    <col min="5" max="10" width="40.4140625" style="1" bestFit="1" customWidth="1"/>
    <col min="11" max="11" width="33.9140625" style="1" bestFit="1" customWidth="1"/>
    <col min="12" max="13" width="41.33203125" style="1" bestFit="1" customWidth="1"/>
    <col min="14" max="14" width="17.25" style="1" bestFit="1" customWidth="1"/>
    <col min="15" max="15" width="41.33203125" style="1" bestFit="1" customWidth="1"/>
    <col min="16" max="17" width="17.33203125" style="1" bestFit="1" customWidth="1"/>
    <col min="18" max="18" width="40.4140625" style="1" bestFit="1" customWidth="1"/>
    <col min="19" max="19" width="41.6640625" style="1" bestFit="1" customWidth="1"/>
    <col min="20" max="20" width="41.33203125" style="1" bestFit="1" customWidth="1"/>
    <col min="21" max="21" width="12.58203125" style="1" bestFit="1" customWidth="1"/>
    <col min="22" max="22" width="12.9140625" style="1" bestFit="1" customWidth="1"/>
    <col min="23" max="23" width="170.33203125" style="1" bestFit="1" customWidth="1"/>
    <col min="24" max="26" width="41.33203125" style="1" bestFit="1" customWidth="1"/>
    <col min="27" max="27" width="103.83203125" style="1" bestFit="1" customWidth="1"/>
    <col min="28" max="28" width="94.9140625" style="1" bestFit="1" customWidth="1"/>
    <col min="29" max="31" width="41.33203125" style="1" bestFit="1" customWidth="1"/>
    <col min="32" max="32" width="22.1640625" style="1" bestFit="1" customWidth="1"/>
    <col min="33" max="33" width="15.4140625" style="1" bestFit="1" customWidth="1"/>
    <col min="34" max="35" width="18.5" style="1" bestFit="1" customWidth="1"/>
    <col min="36" max="37" width="41.33203125" style="1" bestFit="1" customWidth="1"/>
    <col min="38" max="38" width="31.58203125" style="1" bestFit="1" customWidth="1"/>
    <col min="39" max="39" width="37.5" style="1" bestFit="1" customWidth="1"/>
    <col min="40" max="40" width="20.4140625" style="1" bestFit="1" customWidth="1"/>
    <col min="41" max="41" width="19.58203125" style="1" bestFit="1" customWidth="1"/>
    <col min="42" max="42" width="112.25" style="1" bestFit="1" customWidth="1"/>
    <col min="43" max="43" width="41.33203125" style="1" bestFit="1" customWidth="1"/>
    <col min="44" max="44" width="35" style="1" bestFit="1" customWidth="1"/>
    <col min="45" max="45" width="27.1640625" style="1" bestFit="1" customWidth="1"/>
    <col min="46" max="46" width="29.9140625" style="1" bestFit="1" customWidth="1"/>
    <col min="47" max="50" width="41.33203125" style="1" bestFit="1" customWidth="1"/>
    <col min="51" max="51" width="18.1640625" style="1" bestFit="1" customWidth="1"/>
    <col min="52" max="53" width="41.33203125" style="1" bestFit="1" customWidth="1"/>
    <col min="54" max="55" width="40.4140625" style="1" bestFit="1" customWidth="1"/>
    <col min="56" max="62" width="41.33203125" style="1" bestFit="1" customWidth="1"/>
    <col min="63" max="63" width="40.4140625" style="1" bestFit="1" customWidth="1"/>
    <col min="64" max="64" width="18.5" style="1" bestFit="1" customWidth="1"/>
    <col min="65" max="65" width="18.4140625" style="1" bestFit="1" customWidth="1"/>
    <col min="66" max="68" width="18.33203125" style="1" bestFit="1" customWidth="1"/>
    <col min="69" max="69" width="18.25" style="1" bestFit="1" customWidth="1"/>
    <col min="70" max="70" width="41.33203125" style="1" bestFit="1" customWidth="1"/>
    <col min="71" max="72" width="18.25" style="1" bestFit="1" customWidth="1"/>
    <col min="73" max="76" width="18.33203125" style="1" bestFit="1" customWidth="1"/>
    <col min="77" max="78" width="41.33203125" style="1" bestFit="1" customWidth="1"/>
    <col min="79" max="79" width="16.1640625" style="1" bestFit="1" customWidth="1"/>
    <col min="80" max="80" width="18.08203125" style="1" bestFit="1" customWidth="1"/>
    <col min="81" max="81" width="16" style="1" bestFit="1" customWidth="1"/>
    <col min="82" max="82" width="41.33203125" style="1" bestFit="1" customWidth="1"/>
    <col min="83" max="83" width="16.08203125" style="1" bestFit="1" customWidth="1"/>
    <col min="84" max="84" width="18.9140625" style="1" bestFit="1" customWidth="1"/>
    <col min="85" max="85" width="17.1640625" style="1" bestFit="1" customWidth="1"/>
    <col min="86" max="86" width="40.4140625" style="1" bestFit="1" customWidth="1"/>
    <col min="87" max="88" width="33.9140625" style="1" bestFit="1" customWidth="1"/>
    <col min="89" max="92" width="40.4140625" style="1" bestFit="1" customWidth="1"/>
    <col min="93" max="93" width="16.83203125" style="1" bestFit="1" customWidth="1"/>
    <col min="94" max="94" width="40.4140625" style="1" bestFit="1" customWidth="1"/>
    <col min="95" max="16384" width="18.58203125" style="1"/>
  </cols>
  <sheetData>
    <row r="1" spans="1:94" ht="58" x14ac:dyDescent="0.35">
      <c r="A1" s="24" t="s">
        <v>0</v>
      </c>
      <c r="B1" s="25" t="s">
        <v>1</v>
      </c>
      <c r="C1" s="25" t="s">
        <v>292</v>
      </c>
      <c r="D1" s="24" t="s">
        <v>130</v>
      </c>
      <c r="E1" s="24" t="s">
        <v>131</v>
      </c>
      <c r="F1" s="24" t="s">
        <v>132</v>
      </c>
      <c r="G1" s="24" t="s">
        <v>133</v>
      </c>
      <c r="H1" s="25" t="s">
        <v>294</v>
      </c>
      <c r="I1" s="25" t="s">
        <v>296</v>
      </c>
      <c r="J1" s="24" t="s">
        <v>134</v>
      </c>
      <c r="K1" s="24" t="s">
        <v>135</v>
      </c>
      <c r="L1" s="25" t="s">
        <v>1199</v>
      </c>
      <c r="M1" s="25" t="s">
        <v>297</v>
      </c>
      <c r="N1" s="24" t="s">
        <v>136</v>
      </c>
      <c r="O1" s="24" t="s">
        <v>137</v>
      </c>
      <c r="P1" s="24" t="s">
        <v>138</v>
      </c>
      <c r="Q1" s="24" t="s">
        <v>139</v>
      </c>
      <c r="R1" s="24" t="s">
        <v>140</v>
      </c>
      <c r="S1" s="24" t="s">
        <v>141</v>
      </c>
      <c r="T1" s="24" t="s">
        <v>142</v>
      </c>
      <c r="U1" s="24" t="s">
        <v>143</v>
      </c>
      <c r="V1" s="24" t="s">
        <v>144</v>
      </c>
      <c r="W1" s="24" t="s">
        <v>145</v>
      </c>
      <c r="X1" s="24" t="s">
        <v>146</v>
      </c>
      <c r="Y1" s="24" t="s">
        <v>147</v>
      </c>
      <c r="Z1" s="26" t="s">
        <v>148</v>
      </c>
      <c r="AA1" s="26" t="s">
        <v>149</v>
      </c>
      <c r="AB1" s="24" t="s">
        <v>150</v>
      </c>
      <c r="AC1" s="24" t="s">
        <v>151</v>
      </c>
      <c r="AD1" s="24" t="s">
        <v>152</v>
      </c>
      <c r="AE1" s="24" t="s">
        <v>153</v>
      </c>
      <c r="AF1" s="24" t="s">
        <v>154</v>
      </c>
      <c r="AG1" s="24" t="s">
        <v>155</v>
      </c>
      <c r="AH1" s="24" t="s">
        <v>156</v>
      </c>
      <c r="AI1" s="24" t="s">
        <v>157</v>
      </c>
      <c r="AJ1" s="24" t="s">
        <v>158</v>
      </c>
      <c r="AK1" s="24" t="s">
        <v>159</v>
      </c>
      <c r="AL1" s="24" t="s">
        <v>160</v>
      </c>
      <c r="AM1" s="24" t="s">
        <v>161</v>
      </c>
      <c r="AN1" s="24" t="s">
        <v>162</v>
      </c>
      <c r="AO1" s="24" t="s">
        <v>163</v>
      </c>
      <c r="AP1" s="24" t="s">
        <v>164</v>
      </c>
      <c r="AQ1" s="24" t="s">
        <v>165</v>
      </c>
      <c r="AR1" s="24" t="s">
        <v>166</v>
      </c>
      <c r="AS1" s="24" t="s">
        <v>742</v>
      </c>
      <c r="AT1" s="24" t="s">
        <v>743</v>
      </c>
      <c r="AU1" s="24" t="s">
        <v>167</v>
      </c>
      <c r="AV1" s="24" t="s">
        <v>168</v>
      </c>
      <c r="AW1" s="24" t="s">
        <v>169</v>
      </c>
      <c r="AX1" s="24" t="s">
        <v>170</v>
      </c>
      <c r="AY1" s="24" t="s">
        <v>171</v>
      </c>
      <c r="AZ1" s="24" t="s">
        <v>172</v>
      </c>
      <c r="BA1" s="24" t="s">
        <v>173</v>
      </c>
      <c r="BB1" s="24" t="s">
        <v>174</v>
      </c>
      <c r="BC1" s="24" t="s">
        <v>175</v>
      </c>
      <c r="BD1" s="25" t="s">
        <v>301</v>
      </c>
      <c r="BE1" s="24" t="s">
        <v>176</v>
      </c>
      <c r="BF1" s="24" t="s">
        <v>177</v>
      </c>
      <c r="BG1" s="24" t="s">
        <v>178</v>
      </c>
      <c r="BH1" s="24" t="s">
        <v>179</v>
      </c>
      <c r="BI1" s="24" t="s">
        <v>180</v>
      </c>
      <c r="BJ1" s="24" t="s">
        <v>20</v>
      </c>
      <c r="BK1" s="31"/>
      <c r="BL1" s="105" t="s">
        <v>181</v>
      </c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11"/>
      <c r="CP1" s="31"/>
    </row>
    <row r="2" spans="1:94" ht="29" x14ac:dyDescent="0.35">
      <c r="A2" s="27" t="s">
        <v>64</v>
      </c>
      <c r="B2" s="28" t="s">
        <v>65</v>
      </c>
      <c r="C2" s="28" t="s">
        <v>293</v>
      </c>
      <c r="D2" s="27" t="s">
        <v>182</v>
      </c>
      <c r="E2" s="27" t="s">
        <v>183</v>
      </c>
      <c r="F2" s="27" t="s">
        <v>184</v>
      </c>
      <c r="G2" s="27" t="s">
        <v>185</v>
      </c>
      <c r="H2" s="28" t="s">
        <v>295</v>
      </c>
      <c r="I2" s="28" t="s">
        <v>186</v>
      </c>
      <c r="J2" s="27" t="s">
        <v>187</v>
      </c>
      <c r="K2" s="24" t="s">
        <v>188</v>
      </c>
      <c r="L2" s="25" t="s">
        <v>1200</v>
      </c>
      <c r="M2" s="28" t="s">
        <v>298</v>
      </c>
      <c r="N2" s="24" t="s">
        <v>189</v>
      </c>
      <c r="O2" s="24" t="s">
        <v>190</v>
      </c>
      <c r="P2" s="31" t="s">
        <v>191</v>
      </c>
      <c r="Q2" s="31" t="s">
        <v>192</v>
      </c>
      <c r="R2" s="27" t="s">
        <v>193</v>
      </c>
      <c r="S2" s="27" t="s">
        <v>194</v>
      </c>
      <c r="T2" s="27" t="s">
        <v>195</v>
      </c>
      <c r="U2" s="27" t="s">
        <v>196</v>
      </c>
      <c r="V2" s="27" t="s">
        <v>197</v>
      </c>
      <c r="W2" s="27" t="s">
        <v>198</v>
      </c>
      <c r="X2" s="27" t="s">
        <v>199</v>
      </c>
      <c r="Y2" s="27" t="s">
        <v>200</v>
      </c>
      <c r="Z2" s="29" t="s">
        <v>299</v>
      </c>
      <c r="AA2" s="29" t="s">
        <v>300</v>
      </c>
      <c r="AB2" s="27" t="s">
        <v>201</v>
      </c>
      <c r="AC2" s="27" t="s">
        <v>202</v>
      </c>
      <c r="AD2" s="27" t="s">
        <v>203</v>
      </c>
      <c r="AE2" s="27" t="s">
        <v>204</v>
      </c>
      <c r="AF2" s="27" t="s">
        <v>205</v>
      </c>
      <c r="AG2" s="27" t="s">
        <v>206</v>
      </c>
      <c r="AH2" s="27" t="s">
        <v>207</v>
      </c>
      <c r="AI2" s="27" t="s">
        <v>208</v>
      </c>
      <c r="AJ2" s="27" t="s">
        <v>209</v>
      </c>
      <c r="AK2" s="27" t="s">
        <v>210</v>
      </c>
      <c r="AL2" s="27" t="s">
        <v>211</v>
      </c>
      <c r="AM2" s="27" t="s">
        <v>212</v>
      </c>
      <c r="AN2" s="27" t="s">
        <v>213</v>
      </c>
      <c r="AO2" s="27" t="s">
        <v>214</v>
      </c>
      <c r="AP2" s="27" t="s">
        <v>215</v>
      </c>
      <c r="AQ2" s="27" t="s">
        <v>216</v>
      </c>
      <c r="AR2" s="27" t="s">
        <v>217</v>
      </c>
      <c r="AS2" s="27" t="s">
        <v>218</v>
      </c>
      <c r="AT2" s="27" t="s">
        <v>219</v>
      </c>
      <c r="AU2" s="27" t="s">
        <v>220</v>
      </c>
      <c r="AV2" s="27" t="s">
        <v>221</v>
      </c>
      <c r="AW2" s="27" t="s">
        <v>222</v>
      </c>
      <c r="AX2" s="27" t="s">
        <v>223</v>
      </c>
      <c r="AY2" s="27" t="s">
        <v>224</v>
      </c>
      <c r="AZ2" s="27" t="s">
        <v>225</v>
      </c>
      <c r="BA2" s="27" t="s">
        <v>226</v>
      </c>
      <c r="BB2" s="27" t="s">
        <v>227</v>
      </c>
      <c r="BC2" s="27" t="s">
        <v>228</v>
      </c>
      <c r="BD2" s="28" t="s">
        <v>302</v>
      </c>
      <c r="BE2" s="27" t="s">
        <v>229</v>
      </c>
      <c r="BF2" s="27" t="s">
        <v>230</v>
      </c>
      <c r="BG2" s="27" t="s">
        <v>231</v>
      </c>
      <c r="BH2" s="27" t="s">
        <v>232</v>
      </c>
      <c r="BI2" s="27" t="s">
        <v>233</v>
      </c>
      <c r="BJ2" s="27" t="s">
        <v>234</v>
      </c>
      <c r="BK2" s="24" t="s">
        <v>744</v>
      </c>
      <c r="BL2" s="24" t="s">
        <v>745</v>
      </c>
      <c r="BM2" s="24" t="s">
        <v>746</v>
      </c>
      <c r="BN2" s="24" t="s">
        <v>747</v>
      </c>
      <c r="BO2" s="24" t="s">
        <v>748</v>
      </c>
      <c r="BP2" s="24" t="s">
        <v>749</v>
      </c>
      <c r="BQ2" s="24" t="s">
        <v>750</v>
      </c>
      <c r="BR2" s="24" t="s">
        <v>751</v>
      </c>
      <c r="BS2" s="24" t="s">
        <v>752</v>
      </c>
      <c r="BT2" s="24" t="s">
        <v>753</v>
      </c>
      <c r="BU2" s="24" t="s">
        <v>754</v>
      </c>
      <c r="BV2" s="24" t="s">
        <v>755</v>
      </c>
      <c r="BW2" s="24" t="s">
        <v>756</v>
      </c>
      <c r="BX2" s="24" t="s">
        <v>757</v>
      </c>
      <c r="BY2" s="24" t="s">
        <v>758</v>
      </c>
      <c r="BZ2" s="24" t="s">
        <v>759</v>
      </c>
      <c r="CA2" s="24" t="s">
        <v>760</v>
      </c>
      <c r="CB2" s="24" t="s">
        <v>761</v>
      </c>
      <c r="CC2" s="24" t="s">
        <v>762</v>
      </c>
      <c r="CD2" s="24" t="s">
        <v>763</v>
      </c>
      <c r="CE2" s="24" t="s">
        <v>764</v>
      </c>
      <c r="CF2" s="24" t="s">
        <v>765</v>
      </c>
      <c r="CG2" s="25" t="s">
        <v>303</v>
      </c>
      <c r="CH2" s="24" t="s">
        <v>766</v>
      </c>
      <c r="CI2" s="25" t="s">
        <v>305</v>
      </c>
      <c r="CJ2" s="25" t="s">
        <v>306</v>
      </c>
      <c r="CK2" s="25" t="s">
        <v>307</v>
      </c>
      <c r="CL2" s="24" t="s">
        <v>767</v>
      </c>
      <c r="CM2" s="24" t="s">
        <v>768</v>
      </c>
      <c r="CN2" s="24" t="s">
        <v>769</v>
      </c>
      <c r="CO2" s="25" t="s">
        <v>311</v>
      </c>
      <c r="CP2" s="24" t="s">
        <v>770</v>
      </c>
    </row>
    <row r="3" spans="1:94" ht="87" x14ac:dyDescent="0.35">
      <c r="A3" s="27"/>
      <c r="B3" s="28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4" t="s">
        <v>236</v>
      </c>
      <c r="BL3" s="24" t="s">
        <v>237</v>
      </c>
      <c r="BM3" s="30" t="s">
        <v>238</v>
      </c>
      <c r="BN3" s="30"/>
      <c r="BO3" s="30"/>
      <c r="BP3" s="30"/>
      <c r="BQ3" s="30" t="s">
        <v>239</v>
      </c>
      <c r="BR3" s="30"/>
      <c r="BS3" s="30"/>
      <c r="BT3" s="30"/>
      <c r="BU3" s="30" t="s">
        <v>240</v>
      </c>
      <c r="BV3" s="30"/>
      <c r="BW3" s="30"/>
      <c r="BX3" s="30"/>
      <c r="BY3" s="24" t="s">
        <v>241</v>
      </c>
      <c r="BZ3" s="24" t="s">
        <v>242</v>
      </c>
      <c r="CA3" s="24" t="s">
        <v>243</v>
      </c>
      <c r="CB3" s="24" t="s">
        <v>244</v>
      </c>
      <c r="CC3" s="24"/>
      <c r="CD3" s="24" t="s">
        <v>245</v>
      </c>
      <c r="CE3" s="24"/>
      <c r="CF3" s="24" t="s">
        <v>246</v>
      </c>
      <c r="CG3" s="25" t="s">
        <v>304</v>
      </c>
      <c r="CH3" s="24" t="s">
        <v>247</v>
      </c>
      <c r="CI3" s="25" t="s">
        <v>308</v>
      </c>
      <c r="CJ3" s="25" t="s">
        <v>309</v>
      </c>
      <c r="CK3" s="25" t="s">
        <v>310</v>
      </c>
      <c r="CL3" s="24" t="s">
        <v>248</v>
      </c>
      <c r="CM3" s="24" t="s">
        <v>249</v>
      </c>
      <c r="CN3" s="24" t="s">
        <v>250</v>
      </c>
      <c r="CO3" s="25" t="s">
        <v>312</v>
      </c>
      <c r="CP3" s="24" t="s">
        <v>251</v>
      </c>
    </row>
    <row r="4" spans="1:94" x14ac:dyDescent="0.35">
      <c r="A4" s="6" t="s">
        <v>985</v>
      </c>
      <c r="B4" s="5">
        <v>2001</v>
      </c>
      <c r="C4" s="1">
        <v>2001</v>
      </c>
      <c r="D4" s="1" t="s">
        <v>409</v>
      </c>
      <c r="E4" s="3">
        <v>0.15049999999999999</v>
      </c>
      <c r="F4" s="3">
        <v>6.7497000000000001E-2</v>
      </c>
      <c r="G4" s="3">
        <f t="shared" ref="G4:G18" si="0">E4-F4</f>
        <v>8.3002999999999993E-2</v>
      </c>
      <c r="H4" s="13">
        <v>-203753065</v>
      </c>
      <c r="I4" s="3">
        <f>J4+K4</f>
        <v>5.9200000000000003E-2</v>
      </c>
      <c r="J4" s="3">
        <f>13%-6.7497%</f>
        <v>6.2503000000000003E-2</v>
      </c>
      <c r="K4" s="3">
        <f>7.97%-G4</f>
        <v>-3.3030000000000004E-3</v>
      </c>
      <c r="L4" s="73">
        <v>655866864</v>
      </c>
      <c r="M4" s="64">
        <v>226754298</v>
      </c>
      <c r="N4" s="3"/>
      <c r="O4" s="3">
        <v>0.11799999999999999</v>
      </c>
      <c r="P4" s="3"/>
      <c r="Q4" s="3"/>
      <c r="R4" s="3">
        <v>0.13</v>
      </c>
      <c r="S4" s="3">
        <v>7.9699999999999993E-2</v>
      </c>
      <c r="T4" s="1" t="s">
        <v>713</v>
      </c>
      <c r="U4" s="3"/>
      <c r="V4" s="3"/>
      <c r="W4" s="1" t="s">
        <v>709</v>
      </c>
      <c r="X4" s="1" t="s">
        <v>199</v>
      </c>
      <c r="Y4" s="1" t="s">
        <v>504</v>
      </c>
      <c r="Z4" s="3"/>
      <c r="AA4" s="3" t="s">
        <v>703</v>
      </c>
      <c r="AB4" s="3"/>
      <c r="AC4" s="1" t="s">
        <v>397</v>
      </c>
      <c r="AD4" s="1" t="s">
        <v>397</v>
      </c>
      <c r="AE4" s="1" t="s">
        <v>396</v>
      </c>
      <c r="AF4" s="1" t="s">
        <v>397</v>
      </c>
      <c r="AG4" s="1" t="s">
        <v>397</v>
      </c>
      <c r="AH4" s="1" t="s">
        <v>397</v>
      </c>
      <c r="AI4" s="1" t="s">
        <v>397</v>
      </c>
      <c r="AJ4" s="3"/>
      <c r="AK4" s="3">
        <v>8.2500000000000004E-2</v>
      </c>
      <c r="AL4" s="3"/>
      <c r="AN4" s="1" t="s">
        <v>710</v>
      </c>
      <c r="AO4" s="1" t="s">
        <v>710</v>
      </c>
      <c r="AP4" s="1" t="s">
        <v>553</v>
      </c>
      <c r="AQ4" s="1">
        <v>1983</v>
      </c>
      <c r="AT4" s="1" t="s">
        <v>711</v>
      </c>
      <c r="AU4" s="1" t="s">
        <v>584</v>
      </c>
      <c r="AV4" s="1" t="s">
        <v>588</v>
      </c>
      <c r="AW4" s="1" t="s">
        <v>355</v>
      </c>
      <c r="AX4" s="3">
        <v>8.2500000000000004E-2</v>
      </c>
      <c r="AY4" s="1" t="s">
        <v>397</v>
      </c>
      <c r="AZ4" s="3">
        <v>8.2500000000000004E-2</v>
      </c>
      <c r="BA4" s="1" t="s">
        <v>591</v>
      </c>
      <c r="BB4" s="3">
        <v>5.0000000000000001E-3</v>
      </c>
      <c r="BC4" s="3">
        <v>-4.7300000000000002E-2</v>
      </c>
      <c r="BD4" s="3">
        <f>8220487/11854970596</f>
        <v>6.9342112099153455E-4</v>
      </c>
      <c r="BE4" s="1" t="s">
        <v>397</v>
      </c>
      <c r="BF4" s="64">
        <v>12062136000</v>
      </c>
      <c r="BG4" s="64">
        <v>15390417000</v>
      </c>
      <c r="BH4" s="64">
        <v>3328281000</v>
      </c>
      <c r="BI4" s="3">
        <v>0.78400000000000003</v>
      </c>
      <c r="BJ4" s="64">
        <v>2582831000</v>
      </c>
      <c r="BK4" s="64">
        <v>898528916</v>
      </c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14">
        <f>-393753862</f>
        <v>-393753862</v>
      </c>
      <c r="CE4" s="64"/>
      <c r="CF4" s="64"/>
      <c r="CG4" s="64"/>
      <c r="CH4" s="73">
        <f>3618734378-3518048255</f>
        <v>100686123</v>
      </c>
      <c r="CI4" s="64"/>
      <c r="CJ4" s="64"/>
      <c r="CK4" s="14">
        <v>-449264458</v>
      </c>
      <c r="CL4" s="64"/>
      <c r="CM4" s="64"/>
      <c r="CN4" s="64">
        <v>290238981</v>
      </c>
      <c r="CO4" s="64"/>
      <c r="CP4" s="64">
        <v>-41310389</v>
      </c>
    </row>
    <row r="5" spans="1:94" x14ac:dyDescent="0.35">
      <c r="A5" s="6" t="s">
        <v>985</v>
      </c>
      <c r="B5" s="5">
        <f t="shared" ref="B5:C22" si="1">B4+1</f>
        <v>2002</v>
      </c>
      <c r="C5" s="1">
        <f t="shared" si="1"/>
        <v>2002</v>
      </c>
      <c r="D5" s="1" t="s">
        <v>409</v>
      </c>
      <c r="E5" s="3">
        <v>0.15</v>
      </c>
      <c r="F5" s="3">
        <v>6.7100999999999994E-2</v>
      </c>
      <c r="G5" s="3">
        <f t="shared" si="0"/>
        <v>8.2899E-2</v>
      </c>
      <c r="H5" s="13">
        <v>-204299272</v>
      </c>
      <c r="I5" s="3">
        <f t="shared" ref="I5:I22" si="2">J5+K5</f>
        <v>6.770000000000001E-2</v>
      </c>
      <c r="J5" s="3">
        <f>13.8%-6.7101%</f>
        <v>7.0899000000000018E-2</v>
      </c>
      <c r="K5" s="3">
        <f>7.97%-G5</f>
        <v>-3.1990000000000074E-3</v>
      </c>
      <c r="L5" s="73">
        <v>673794019</v>
      </c>
      <c r="M5" s="64">
        <v>246119537</v>
      </c>
      <c r="N5" s="2"/>
      <c r="O5" s="3">
        <v>0.11799999999999999</v>
      </c>
      <c r="P5" s="3"/>
      <c r="Q5" s="3"/>
      <c r="R5" s="3">
        <v>0.13800000000000001</v>
      </c>
      <c r="S5" s="3">
        <v>7.9699999999999993E-2</v>
      </c>
      <c r="T5" s="1" t="s">
        <v>713</v>
      </c>
      <c r="U5" s="3"/>
      <c r="V5" s="3"/>
      <c r="W5" s="1" t="s">
        <v>709</v>
      </c>
      <c r="X5" s="1" t="s">
        <v>199</v>
      </c>
      <c r="Y5" s="1" t="s">
        <v>504</v>
      </c>
      <c r="Z5" s="3"/>
      <c r="AA5" s="3" t="s">
        <v>703</v>
      </c>
      <c r="AB5" s="3"/>
      <c r="AC5" s="1" t="s">
        <v>397</v>
      </c>
      <c r="AD5" s="1" t="s">
        <v>397</v>
      </c>
      <c r="AE5" s="1" t="s">
        <v>396</v>
      </c>
      <c r="AF5" s="1" t="s">
        <v>397</v>
      </c>
      <c r="AG5" s="1" t="s">
        <v>397</v>
      </c>
      <c r="AH5" s="1" t="s">
        <v>397</v>
      </c>
      <c r="AI5" s="1" t="s">
        <v>397</v>
      </c>
      <c r="AJ5" s="3"/>
      <c r="AK5" s="3">
        <v>8.2500000000000004E-2</v>
      </c>
      <c r="AL5" s="3"/>
      <c r="AN5" s="1" t="s">
        <v>712</v>
      </c>
      <c r="AO5" s="1" t="s">
        <v>712</v>
      </c>
      <c r="AP5" s="1" t="s">
        <v>553</v>
      </c>
      <c r="AQ5" s="1">
        <v>1983</v>
      </c>
      <c r="AT5" s="1" t="s">
        <v>711</v>
      </c>
      <c r="AU5" s="1" t="s">
        <v>584</v>
      </c>
      <c r="AV5" s="1" t="s">
        <v>588</v>
      </c>
      <c r="AW5" s="1" t="s">
        <v>355</v>
      </c>
      <c r="AX5" s="3">
        <v>8.2500000000000004E-2</v>
      </c>
      <c r="AY5" s="1" t="s">
        <v>397</v>
      </c>
      <c r="AZ5" s="3">
        <v>8.2500000000000004E-2</v>
      </c>
      <c r="BA5" s="1" t="s">
        <v>591</v>
      </c>
      <c r="BB5" s="3">
        <v>-5.8400000000000001E-2</v>
      </c>
      <c r="BC5" s="3">
        <v>-8.0799999999999997E-2</v>
      </c>
      <c r="BD5" s="3">
        <f>8886231/10628494052</f>
        <v>8.3607620764748389E-4</v>
      </c>
      <c r="BE5" s="1" t="s">
        <v>397</v>
      </c>
      <c r="BF5" s="64">
        <v>12019552000</v>
      </c>
      <c r="BG5" s="64">
        <v>16263239000</v>
      </c>
      <c r="BH5" s="64">
        <v>4243687000</v>
      </c>
      <c r="BI5" s="3">
        <v>0.73899999999999999</v>
      </c>
      <c r="BJ5" s="64">
        <v>2777667000</v>
      </c>
      <c r="BK5" s="64">
        <v>1639264214</v>
      </c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14">
        <f>5168867</f>
        <v>5168867</v>
      </c>
      <c r="CE5" s="64"/>
      <c r="CF5" s="64"/>
      <c r="CG5" s="64"/>
      <c r="CH5" s="73">
        <f>4517175088-3618734378</f>
        <v>898440710</v>
      </c>
      <c r="CI5" s="64"/>
      <c r="CJ5" s="64"/>
      <c r="CK5" s="14">
        <v>-819632107</v>
      </c>
      <c r="CL5" s="64"/>
      <c r="CM5" s="64"/>
      <c r="CN5" s="64">
        <v>298545586</v>
      </c>
      <c r="CO5" s="64"/>
      <c r="CP5" s="64">
        <v>-20606578</v>
      </c>
    </row>
    <row r="6" spans="1:94" x14ac:dyDescent="0.35">
      <c r="A6" s="6" t="s">
        <v>985</v>
      </c>
      <c r="B6" s="5">
        <f t="shared" si="1"/>
        <v>2003</v>
      </c>
      <c r="C6" s="1">
        <f t="shared" si="1"/>
        <v>2003</v>
      </c>
      <c r="D6" s="1" t="s">
        <v>409</v>
      </c>
      <c r="E6" s="3">
        <v>0.14599999999999999</v>
      </c>
      <c r="F6" s="3">
        <v>6.2578999999999996E-2</v>
      </c>
      <c r="G6" s="3">
        <f t="shared" si="0"/>
        <v>8.3420999999999995E-2</v>
      </c>
      <c r="H6" s="13">
        <v>-258893764</v>
      </c>
      <c r="I6" s="3">
        <f t="shared" si="2"/>
        <v>8.2800000000000012E-2</v>
      </c>
      <c r="J6" s="3">
        <f>14.9%-6.2579%</f>
        <v>8.6420999999999998E-2</v>
      </c>
      <c r="K6" s="3">
        <f>7.98%-G6</f>
        <v>-3.6209999999999853E-3</v>
      </c>
      <c r="L6" s="73">
        <v>702634710</v>
      </c>
      <c r="M6" s="64">
        <v>251297401</v>
      </c>
      <c r="N6" s="2"/>
      <c r="O6" s="3">
        <v>0.11799999999999999</v>
      </c>
      <c r="P6" s="3"/>
      <c r="Q6" s="3"/>
      <c r="R6" s="3">
        <v>0.14899999999999999</v>
      </c>
      <c r="S6" s="3">
        <v>7.980000000000001E-2</v>
      </c>
      <c r="T6" s="1" t="s">
        <v>713</v>
      </c>
      <c r="U6" s="3"/>
      <c r="V6" s="3"/>
      <c r="W6" s="1" t="s">
        <v>709</v>
      </c>
      <c r="X6" s="1" t="s">
        <v>199</v>
      </c>
      <c r="Y6" s="1" t="s">
        <v>504</v>
      </c>
      <c r="Z6" s="3"/>
      <c r="AA6" s="3" t="s">
        <v>703</v>
      </c>
      <c r="AB6" s="3"/>
      <c r="AC6" s="1" t="s">
        <v>396</v>
      </c>
      <c r="AD6" s="1" t="s">
        <v>397</v>
      </c>
      <c r="AE6" s="1" t="s">
        <v>396</v>
      </c>
      <c r="AF6" s="1" t="s">
        <v>397</v>
      </c>
      <c r="AG6" s="1" t="s">
        <v>397</v>
      </c>
      <c r="AH6" s="1" t="s">
        <v>397</v>
      </c>
      <c r="AI6" s="1" t="s">
        <v>397</v>
      </c>
      <c r="AJ6" s="3">
        <v>0.03</v>
      </c>
      <c r="AK6" s="3">
        <v>8.2500000000000004E-2</v>
      </c>
      <c r="AL6" s="3"/>
      <c r="AM6" s="1" t="s">
        <v>622</v>
      </c>
      <c r="AN6" s="1" t="s">
        <v>714</v>
      </c>
      <c r="AO6" s="1" t="s">
        <v>714</v>
      </c>
      <c r="AP6" s="1" t="s">
        <v>553</v>
      </c>
      <c r="AQ6" s="1">
        <v>1983</v>
      </c>
      <c r="AT6" s="1" t="s">
        <v>711</v>
      </c>
      <c r="AU6" s="1" t="s">
        <v>584</v>
      </c>
      <c r="AV6" s="1" t="s">
        <v>588</v>
      </c>
      <c r="AW6" s="1" t="s">
        <v>355</v>
      </c>
      <c r="AX6" s="3">
        <v>8.2500000000000004E-2</v>
      </c>
      <c r="AY6" s="1" t="s">
        <v>397</v>
      </c>
      <c r="AZ6" s="3">
        <v>8.2500000000000004E-2</v>
      </c>
      <c r="BA6" s="1" t="s">
        <v>591</v>
      </c>
      <c r="BB6" s="3">
        <v>-5.5500000000000001E-2</v>
      </c>
      <c r="BC6" s="3">
        <v>2.1600000000000001E-2</v>
      </c>
      <c r="BD6" s="3">
        <f>10688003/10520677610</f>
        <v>1.0159044308934015E-3</v>
      </c>
      <c r="BE6" s="1" t="s">
        <v>397</v>
      </c>
      <c r="BF6" s="64">
        <v>11826926000</v>
      </c>
      <c r="BG6" s="64">
        <v>17173256000</v>
      </c>
      <c r="BH6" s="64">
        <v>5346330000</v>
      </c>
      <c r="BI6" s="3">
        <v>0.68899999999999995</v>
      </c>
      <c r="BJ6" s="64">
        <v>2977885000</v>
      </c>
      <c r="BK6" s="64">
        <v>1598190384</v>
      </c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14">
        <f>452172277-96277696</f>
        <v>355894581</v>
      </c>
      <c r="CE6" s="64"/>
      <c r="CF6" s="64"/>
      <c r="CG6" s="64"/>
      <c r="CH6" s="73">
        <f>5531917633-4517175088</f>
        <v>1014742545</v>
      </c>
      <c r="CI6" s="64"/>
      <c r="CJ6" s="64"/>
      <c r="CK6" s="14">
        <v>-799095192</v>
      </c>
      <c r="CL6" s="64"/>
      <c r="CM6" s="64">
        <v>-263724229</v>
      </c>
      <c r="CN6" s="64">
        <v>372666945</v>
      </c>
      <c r="CO6" s="64"/>
      <c r="CP6" s="64">
        <v>9703820</v>
      </c>
    </row>
    <row r="7" spans="1:94" x14ac:dyDescent="0.35">
      <c r="A7" s="6" t="s">
        <v>985</v>
      </c>
      <c r="B7" s="5">
        <f>B6+1</f>
        <v>2004</v>
      </c>
      <c r="C7" s="1">
        <f t="shared" si="1"/>
        <v>2004</v>
      </c>
      <c r="D7" s="1" t="s">
        <v>409</v>
      </c>
      <c r="E7" s="3">
        <v>0.14849999999999999</v>
      </c>
      <c r="F7" s="3">
        <v>6.5010999999999999E-2</v>
      </c>
      <c r="G7" s="3">
        <f t="shared" si="0"/>
        <v>8.3488999999999994E-2</v>
      </c>
      <c r="H7" s="13">
        <v>-319557683</v>
      </c>
      <c r="I7" s="3">
        <f t="shared" si="2"/>
        <v>8.4400000000000003E-2</v>
      </c>
      <c r="J7" s="3">
        <f>15.3%-6.5011%</f>
        <v>8.7988999999999998E-2</v>
      </c>
      <c r="K7" s="3">
        <f>7.99%-G7</f>
        <v>-3.588999999999995E-3</v>
      </c>
      <c r="L7" s="73">
        <v>744347794</v>
      </c>
      <c r="M7" s="64">
        <v>264999131</v>
      </c>
      <c r="N7" s="2"/>
      <c r="O7" s="3">
        <v>0.11799999999999999</v>
      </c>
      <c r="P7" s="3"/>
      <c r="Q7" s="3"/>
      <c r="R7" s="3">
        <v>0.153</v>
      </c>
      <c r="S7" s="3">
        <v>7.9899999999999999E-2</v>
      </c>
      <c r="T7" s="1" t="s">
        <v>713</v>
      </c>
      <c r="U7" s="3"/>
      <c r="V7" s="3"/>
      <c r="W7" s="1" t="s">
        <v>709</v>
      </c>
      <c r="X7" s="1" t="s">
        <v>199</v>
      </c>
      <c r="Y7" s="1" t="s">
        <v>504</v>
      </c>
      <c r="Z7" s="3"/>
      <c r="AA7" s="3" t="s">
        <v>703</v>
      </c>
      <c r="AB7" s="3"/>
      <c r="AC7" s="1" t="s">
        <v>396</v>
      </c>
      <c r="AD7" s="1" t="s">
        <v>397</v>
      </c>
      <c r="AE7" s="1" t="s">
        <v>396</v>
      </c>
      <c r="AF7" s="1" t="s">
        <v>397</v>
      </c>
      <c r="AG7" s="1" t="s">
        <v>397</v>
      </c>
      <c r="AH7" s="1" t="s">
        <v>397</v>
      </c>
      <c r="AI7" s="1" t="s">
        <v>397</v>
      </c>
      <c r="AJ7" s="3">
        <v>0.03</v>
      </c>
      <c r="AK7" s="3">
        <v>8.2500000000000004E-2</v>
      </c>
      <c r="AL7" s="3"/>
      <c r="AM7" s="1" t="s">
        <v>624</v>
      </c>
      <c r="AN7" s="1" t="s">
        <v>712</v>
      </c>
      <c r="AO7" s="1" t="s">
        <v>712</v>
      </c>
      <c r="AP7" s="1" t="s">
        <v>553</v>
      </c>
      <c r="AQ7" s="1">
        <v>1983</v>
      </c>
      <c r="AT7" s="1" t="s">
        <v>711</v>
      </c>
      <c r="AU7" s="1" t="s">
        <v>584</v>
      </c>
      <c r="AV7" s="1" t="s">
        <v>588</v>
      </c>
      <c r="AW7" s="1" t="s">
        <v>355</v>
      </c>
      <c r="AX7" s="3">
        <v>8.2500000000000004E-2</v>
      </c>
      <c r="AY7" s="1" t="s">
        <v>397</v>
      </c>
      <c r="AZ7" s="3">
        <v>8.2500000000000004E-2</v>
      </c>
      <c r="BA7" s="1" t="s">
        <v>591</v>
      </c>
      <c r="BB7" s="3">
        <v>9.8500000000000004E-2</v>
      </c>
      <c r="BC7" s="3">
        <v>0.16850000000000001</v>
      </c>
      <c r="BD7" s="3">
        <f>10876626/11893396892</f>
        <v>9.1450963074444082E-4</v>
      </c>
      <c r="BE7" s="1" t="s">
        <v>397</v>
      </c>
      <c r="BF7" s="64">
        <v>11409404000</v>
      </c>
      <c r="BG7" s="64">
        <v>18067486000</v>
      </c>
      <c r="BH7" s="64">
        <v>6658082000</v>
      </c>
      <c r="BI7" s="3">
        <v>0.63100000000000001</v>
      </c>
      <c r="BJ7" s="64">
        <v>3017087000</v>
      </c>
      <c r="BK7" s="64">
        <v>-166404627</v>
      </c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14">
        <f>117748835</f>
        <v>117748835</v>
      </c>
      <c r="CE7" s="64"/>
      <c r="CF7" s="64"/>
      <c r="CG7" s="64"/>
      <c r="CH7" s="73">
        <f>6836079694-5531917633</f>
        <v>1304162061</v>
      </c>
      <c r="CI7" s="64"/>
      <c r="CJ7" s="64"/>
      <c r="CK7" s="14">
        <v>1178442788</v>
      </c>
      <c r="CL7" s="64"/>
      <c r="CM7" s="64"/>
      <c r="CN7" s="64">
        <v>456383205</v>
      </c>
      <c r="CO7" s="64"/>
      <c r="CP7" s="64">
        <v>37549543</v>
      </c>
    </row>
    <row r="8" spans="1:94" x14ac:dyDescent="0.35">
      <c r="A8" s="6" t="s">
        <v>985</v>
      </c>
      <c r="B8" s="5">
        <f t="shared" si="1"/>
        <v>2005</v>
      </c>
      <c r="C8" s="1">
        <f t="shared" si="1"/>
        <v>2005</v>
      </c>
      <c r="D8" s="1" t="s">
        <v>410</v>
      </c>
      <c r="E8" s="3">
        <v>0.15010000000000001</v>
      </c>
      <c r="F8" s="3">
        <v>6.6401000000000002E-2</v>
      </c>
      <c r="G8" s="3">
        <f t="shared" si="0"/>
        <v>8.369900000000001E-2</v>
      </c>
      <c r="H8" s="13">
        <v>-325743802</v>
      </c>
      <c r="I8" s="3">
        <f t="shared" si="2"/>
        <v>8.1699999999999995E-2</v>
      </c>
      <c r="J8" s="3">
        <f>15.2%-6.6401%</f>
        <v>8.5598999999999995E-2</v>
      </c>
      <c r="K8" s="3">
        <f>7.98%-G8</f>
        <v>-3.8989999999999997E-3</v>
      </c>
      <c r="L8" s="73">
        <v>837189512</v>
      </c>
      <c r="M8" s="64">
        <v>270619181</v>
      </c>
      <c r="N8" s="2"/>
      <c r="O8" s="3">
        <v>0.11799999999999999</v>
      </c>
      <c r="P8" s="3"/>
      <c r="Q8" s="3"/>
      <c r="R8" s="3">
        <v>0.152</v>
      </c>
      <c r="S8" s="3">
        <v>7.980000000000001E-2</v>
      </c>
      <c r="T8" s="1" t="s">
        <v>713</v>
      </c>
      <c r="U8" s="3"/>
      <c r="V8" s="3"/>
      <c r="W8" s="1" t="s">
        <v>709</v>
      </c>
      <c r="X8" s="1" t="s">
        <v>199</v>
      </c>
      <c r="Y8" s="1" t="s">
        <v>504</v>
      </c>
      <c r="Z8" s="3"/>
      <c r="AA8" s="3" t="s">
        <v>703</v>
      </c>
      <c r="AB8" s="3"/>
      <c r="AC8" s="1" t="s">
        <v>396</v>
      </c>
      <c r="AD8" s="1" t="s">
        <v>397</v>
      </c>
      <c r="AE8" s="1" t="s">
        <v>396</v>
      </c>
      <c r="AF8" s="1" t="s">
        <v>397</v>
      </c>
      <c r="AG8" s="1" t="s">
        <v>397</v>
      </c>
      <c r="AH8" s="1" t="s">
        <v>397</v>
      </c>
      <c r="AI8" s="1" t="s">
        <v>397</v>
      </c>
      <c r="AJ8" s="3">
        <v>0.03</v>
      </c>
      <c r="AK8" s="3">
        <v>8.2500000000000004E-2</v>
      </c>
      <c r="AL8" s="3"/>
      <c r="AM8" s="1" t="s">
        <v>624</v>
      </c>
      <c r="AN8" s="1" t="s">
        <v>712</v>
      </c>
      <c r="AO8" s="1" t="s">
        <v>712</v>
      </c>
      <c r="AP8" s="1" t="s">
        <v>553</v>
      </c>
      <c r="AQ8" s="1">
        <v>1983</v>
      </c>
      <c r="AT8" s="1" t="s">
        <v>711</v>
      </c>
      <c r="AU8" s="1" t="s">
        <v>584</v>
      </c>
      <c r="AV8" s="1" t="s">
        <v>588</v>
      </c>
      <c r="AW8" s="1" t="s">
        <v>355</v>
      </c>
      <c r="AX8" s="3">
        <v>8.2500000000000004E-2</v>
      </c>
      <c r="AY8" s="1" t="s">
        <v>397</v>
      </c>
      <c r="AZ8" s="3">
        <v>8.2500000000000004E-2</v>
      </c>
      <c r="BA8" s="1" t="s">
        <v>591</v>
      </c>
      <c r="BB8" s="3">
        <v>9.8699999999999996E-2</v>
      </c>
      <c r="BC8" s="3">
        <v>9.7100000000000006E-2</v>
      </c>
      <c r="BD8" s="3">
        <f>12240915/12685912589</f>
        <v>9.6492190956874008E-4</v>
      </c>
      <c r="BE8" s="1" t="s">
        <v>397</v>
      </c>
      <c r="BF8" s="64">
        <v>12082682000</v>
      </c>
      <c r="BG8" s="64">
        <v>18699765000</v>
      </c>
      <c r="BH8" s="64">
        <v>6617083000</v>
      </c>
      <c r="BI8" s="3">
        <v>0.64600000000000002</v>
      </c>
      <c r="BJ8" s="64">
        <v>3132169000</v>
      </c>
      <c r="BK8" s="64">
        <v>-178459042</v>
      </c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14">
        <f>-141392659</f>
        <v>-141392659</v>
      </c>
      <c r="CE8" s="64"/>
      <c r="CF8" s="64"/>
      <c r="CG8" s="64"/>
      <c r="CH8" s="73">
        <f>6812643322-6836079694</f>
        <v>-23436372</v>
      </c>
      <c r="CI8" s="64"/>
      <c r="CJ8" s="64"/>
      <c r="CK8" s="14">
        <v>89229521</v>
      </c>
      <c r="CL8" s="64"/>
      <c r="CM8" s="64"/>
      <c r="CN8" s="64">
        <v>563976575</v>
      </c>
      <c r="CO8" s="64"/>
      <c r="CP8" s="64">
        <v>-31046965</v>
      </c>
    </row>
    <row r="9" spans="1:94" x14ac:dyDescent="0.35">
      <c r="A9" s="6" t="s">
        <v>985</v>
      </c>
      <c r="B9" s="5">
        <f t="shared" si="1"/>
        <v>2006</v>
      </c>
      <c r="C9" s="1">
        <f t="shared" si="1"/>
        <v>2006</v>
      </c>
      <c r="D9" s="1" t="s">
        <v>410</v>
      </c>
      <c r="E9" s="3">
        <v>0.15379999999999999</v>
      </c>
      <c r="F9" s="3">
        <v>6.9335999999999995E-2</v>
      </c>
      <c r="G9" s="3">
        <f t="shared" si="0"/>
        <v>8.4463999999999997E-2</v>
      </c>
      <c r="H9" s="13">
        <v>-331785667</v>
      </c>
      <c r="I9" s="3">
        <f t="shared" si="2"/>
        <v>8.5099999999999995E-2</v>
      </c>
      <c r="J9" s="3">
        <f>15.9%-6.9336%</f>
        <v>8.9663999999999994E-2</v>
      </c>
      <c r="K9" s="3">
        <f>7.99%-G9</f>
        <v>-4.5639999999999986E-3</v>
      </c>
      <c r="L9" s="73">
        <v>837689455</v>
      </c>
      <c r="M9" s="64">
        <v>258412024</v>
      </c>
      <c r="N9" s="2"/>
      <c r="O9" s="3">
        <v>0.11799999999999999</v>
      </c>
      <c r="P9" s="3"/>
      <c r="Q9" s="3"/>
      <c r="R9" s="3">
        <v>0.159</v>
      </c>
      <c r="S9" s="3">
        <v>7.9899999999999999E-2</v>
      </c>
      <c r="T9" s="1" t="s">
        <v>713</v>
      </c>
      <c r="U9" s="3"/>
      <c r="V9" s="3"/>
      <c r="W9" s="1" t="s">
        <v>709</v>
      </c>
      <c r="X9" s="1" t="s">
        <v>199</v>
      </c>
      <c r="Y9" s="1" t="s">
        <v>504</v>
      </c>
      <c r="Z9" s="3"/>
      <c r="AA9" s="3" t="s">
        <v>703</v>
      </c>
      <c r="AB9" s="3"/>
      <c r="AC9" s="1" t="s">
        <v>396</v>
      </c>
      <c r="AD9" s="1" t="s">
        <v>397</v>
      </c>
      <c r="AE9" s="1" t="s">
        <v>396</v>
      </c>
      <c r="AF9" s="1" t="s">
        <v>397</v>
      </c>
      <c r="AG9" s="1" t="s">
        <v>397</v>
      </c>
      <c r="AH9" s="1" t="s">
        <v>397</v>
      </c>
      <c r="AI9" s="1" t="s">
        <v>397</v>
      </c>
      <c r="AJ9" s="3">
        <v>3.2000000000000001E-2</v>
      </c>
      <c r="AK9" s="3">
        <v>8.2500000000000004E-2</v>
      </c>
      <c r="AL9" s="3"/>
      <c r="AM9" s="1" t="s">
        <v>624</v>
      </c>
      <c r="AN9" s="1" t="s">
        <v>712</v>
      </c>
      <c r="AO9" s="1" t="s">
        <v>712</v>
      </c>
      <c r="AP9" s="1" t="s">
        <v>553</v>
      </c>
      <c r="AQ9" s="1">
        <v>1983</v>
      </c>
      <c r="AT9" s="1" t="s">
        <v>711</v>
      </c>
      <c r="AU9" s="1" t="s">
        <v>584</v>
      </c>
      <c r="AV9" s="1" t="s">
        <v>588</v>
      </c>
      <c r="AW9" s="1" t="s">
        <v>355</v>
      </c>
      <c r="AX9" s="3">
        <v>8.2500000000000004E-2</v>
      </c>
      <c r="AY9" s="1" t="s">
        <v>397</v>
      </c>
      <c r="AZ9" s="3">
        <v>8.2500000000000004E-2</v>
      </c>
      <c r="BA9" s="1" t="s">
        <v>591</v>
      </c>
      <c r="BB9" s="3">
        <v>0.1565</v>
      </c>
      <c r="BC9" s="3">
        <v>0.13969999999999999</v>
      </c>
      <c r="BD9" s="3">
        <f>13343504/14007612748</f>
        <v>9.5258944118834085E-4</v>
      </c>
      <c r="BE9" s="1" t="s">
        <v>397</v>
      </c>
      <c r="BF9" s="64">
        <v>13088358000</v>
      </c>
      <c r="BG9" s="64">
        <v>19390781000</v>
      </c>
      <c r="BH9" s="64">
        <v>6302423000</v>
      </c>
      <c r="BI9" s="3">
        <v>0.67500000000000004</v>
      </c>
      <c r="BJ9" s="64">
        <v>2892959000</v>
      </c>
      <c r="BK9" s="64">
        <v>-862858771</v>
      </c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14">
        <f>-11575761</f>
        <v>-11575761</v>
      </c>
      <c r="CE9" s="64"/>
      <c r="CF9" s="64"/>
      <c r="CG9" s="64"/>
      <c r="CH9" s="73">
        <f>6554989762-6812643322</f>
        <v>-257653560</v>
      </c>
      <c r="CI9" s="64"/>
      <c r="CJ9" s="64"/>
      <c r="CK9" s="14">
        <v>431421829</v>
      </c>
      <c r="CL9" s="64"/>
      <c r="CM9" s="64"/>
      <c r="CN9" s="64">
        <v>562043074</v>
      </c>
      <c r="CO9" s="64"/>
      <c r="CP9" s="64">
        <v>-44898264</v>
      </c>
    </row>
    <row r="10" spans="1:94" x14ac:dyDescent="0.35">
      <c r="A10" s="6" t="s">
        <v>985</v>
      </c>
      <c r="B10" s="5">
        <f t="shared" si="1"/>
        <v>2007</v>
      </c>
      <c r="C10" s="1">
        <f t="shared" si="1"/>
        <v>2007</v>
      </c>
      <c r="D10" s="1" t="s">
        <v>410</v>
      </c>
      <c r="E10" s="3">
        <v>0.1537</v>
      </c>
      <c r="F10" s="3">
        <v>6.9453000000000001E-2</v>
      </c>
      <c r="G10" s="3">
        <f t="shared" si="0"/>
        <v>8.4247000000000002E-2</v>
      </c>
      <c r="H10" s="14">
        <v>-322684972</v>
      </c>
      <c r="I10" s="3">
        <f t="shared" si="2"/>
        <v>7.2199999999999986E-2</v>
      </c>
      <c r="J10" s="3">
        <f>14.6%-6.9453%</f>
        <v>7.654699999999999E-2</v>
      </c>
      <c r="K10" s="3">
        <f>7.99%-G10</f>
        <v>-4.3470000000000036E-3</v>
      </c>
      <c r="L10" s="73">
        <v>876145954</v>
      </c>
      <c r="M10" s="64">
        <v>282326101</v>
      </c>
      <c r="N10" s="2"/>
      <c r="O10" s="3">
        <v>0.11799999999999999</v>
      </c>
      <c r="P10" s="3"/>
      <c r="Q10" s="3"/>
      <c r="R10" s="3">
        <v>0.14599999999999999</v>
      </c>
      <c r="S10" s="3">
        <v>7.9899999999999999E-2</v>
      </c>
      <c r="T10" s="1" t="s">
        <v>713</v>
      </c>
      <c r="U10" s="3"/>
      <c r="V10" s="3"/>
      <c r="W10" s="1" t="s">
        <v>709</v>
      </c>
      <c r="X10" s="1" t="s">
        <v>199</v>
      </c>
      <c r="Y10" s="1" t="s">
        <v>504</v>
      </c>
      <c r="Z10" s="3"/>
      <c r="AA10" s="3"/>
      <c r="AB10" s="1" t="s">
        <v>702</v>
      </c>
      <c r="AC10" s="1" t="s">
        <v>396</v>
      </c>
      <c r="AD10" s="1" t="s">
        <v>397</v>
      </c>
      <c r="AE10" s="1" t="s">
        <v>396</v>
      </c>
      <c r="AF10" s="1" t="s">
        <v>397</v>
      </c>
      <c r="AG10" s="1" t="s">
        <v>397</v>
      </c>
      <c r="AH10" s="1" t="s">
        <v>397</v>
      </c>
      <c r="AI10" s="1" t="s">
        <v>397</v>
      </c>
      <c r="AJ10" s="3">
        <v>3.2000000000000001E-2</v>
      </c>
      <c r="AK10" s="3">
        <v>8.2500000000000004E-2</v>
      </c>
      <c r="AL10" s="3"/>
      <c r="AM10" s="1" t="s">
        <v>624</v>
      </c>
      <c r="AN10" s="1" t="s">
        <v>715</v>
      </c>
      <c r="AO10" s="1" t="s">
        <v>715</v>
      </c>
      <c r="AP10" s="1" t="s">
        <v>553</v>
      </c>
      <c r="AQ10" s="1">
        <v>1983</v>
      </c>
      <c r="AT10" s="1" t="s">
        <v>711</v>
      </c>
      <c r="AU10" s="1" t="s">
        <v>584</v>
      </c>
      <c r="AV10" s="1" t="s">
        <v>588</v>
      </c>
      <c r="AW10" s="1" t="s">
        <v>355</v>
      </c>
      <c r="AX10" s="3">
        <v>8.2500000000000004E-2</v>
      </c>
      <c r="AY10" s="1" t="s">
        <v>397</v>
      </c>
      <c r="AZ10" s="3">
        <v>8.2500000000000004E-2</v>
      </c>
      <c r="BA10" s="1" t="s">
        <v>591</v>
      </c>
      <c r="BB10" s="3">
        <v>0.152</v>
      </c>
      <c r="BC10" s="3">
        <v>0.1905</v>
      </c>
      <c r="BD10" s="3">
        <f>13864239/16148730217</f>
        <v>8.5853431283438718E-4</v>
      </c>
      <c r="BE10" s="1" t="s">
        <v>397</v>
      </c>
      <c r="BF10" s="64">
        <v>14812298000</v>
      </c>
      <c r="BG10" s="64">
        <v>20772330000</v>
      </c>
      <c r="BH10" s="64">
        <v>5960032000</v>
      </c>
      <c r="BI10" s="3">
        <v>0.71299999999999997</v>
      </c>
      <c r="BJ10" s="64">
        <v>3224566000</v>
      </c>
      <c r="BK10" s="64">
        <v>-1076635486</v>
      </c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14">
        <f>292737680-297686651</f>
        <v>-4948971</v>
      </c>
      <c r="CE10" s="64"/>
      <c r="CF10" s="64"/>
      <c r="CG10" s="64"/>
      <c r="CH10" s="73">
        <f>6250577714-6554989762</f>
        <v>-304412048</v>
      </c>
      <c r="CI10" s="64"/>
      <c r="CJ10" s="64">
        <v>297686651</v>
      </c>
      <c r="CK10" s="14">
        <v>298918100</v>
      </c>
      <c r="CL10" s="64"/>
      <c r="CM10" s="64"/>
      <c r="CN10" s="64">
        <v>540786655</v>
      </c>
      <c r="CO10" s="64"/>
      <c r="CP10" s="64">
        <v>-37534025</v>
      </c>
    </row>
    <row r="11" spans="1:94" x14ac:dyDescent="0.35">
      <c r="A11" s="6" t="s">
        <v>985</v>
      </c>
      <c r="B11" s="5">
        <f t="shared" si="1"/>
        <v>2008</v>
      </c>
      <c r="C11" s="1">
        <f t="shared" si="1"/>
        <v>2008</v>
      </c>
      <c r="D11" s="1" t="s">
        <v>410</v>
      </c>
      <c r="E11" s="3">
        <v>0.14230000000000001</v>
      </c>
      <c r="F11" s="3">
        <v>5.7565999999999999E-2</v>
      </c>
      <c r="G11" s="3">
        <f t="shared" si="0"/>
        <v>8.4734000000000004E-2</v>
      </c>
      <c r="H11" s="13">
        <v>-303272632</v>
      </c>
      <c r="I11" s="3">
        <f t="shared" si="2"/>
        <v>7.5600000000000001E-2</v>
      </c>
      <c r="J11" s="3">
        <f>13.8%-5.7566%</f>
        <v>8.0434000000000005E-2</v>
      </c>
      <c r="K11" s="3">
        <f t="shared" ref="K11" si="3">7.99%-G11</f>
        <v>-4.834000000000005E-3</v>
      </c>
      <c r="L11" s="73">
        <v>1077339494</v>
      </c>
      <c r="M11" s="64">
        <v>323678452</v>
      </c>
      <c r="N11" s="2"/>
      <c r="O11" s="3">
        <v>0.11799999999999999</v>
      </c>
      <c r="P11" s="3"/>
      <c r="Q11" s="3"/>
      <c r="R11" s="3">
        <v>0.13800000000000001</v>
      </c>
      <c r="S11" s="3">
        <v>7.9899999999999999E-2</v>
      </c>
      <c r="T11" s="1" t="s">
        <v>713</v>
      </c>
      <c r="U11" s="3"/>
      <c r="V11" s="3"/>
      <c r="W11" s="1" t="s">
        <v>709</v>
      </c>
      <c r="X11" s="1" t="s">
        <v>199</v>
      </c>
      <c r="Y11" s="1" t="s">
        <v>504</v>
      </c>
      <c r="Z11" s="3"/>
      <c r="AB11" s="1" t="s">
        <v>702</v>
      </c>
      <c r="AC11" s="1" t="s">
        <v>396</v>
      </c>
      <c r="AD11" s="1" t="s">
        <v>397</v>
      </c>
      <c r="AE11" s="1" t="s">
        <v>396</v>
      </c>
      <c r="AF11" s="1" t="s">
        <v>397</v>
      </c>
      <c r="AG11" s="1" t="s">
        <v>397</v>
      </c>
      <c r="AH11" s="1" t="s">
        <v>397</v>
      </c>
      <c r="AI11" s="1" t="s">
        <v>397</v>
      </c>
      <c r="AJ11" s="3">
        <v>3.2000000000000001E-2</v>
      </c>
      <c r="AK11" s="3">
        <v>8.2500000000000004E-2</v>
      </c>
      <c r="AL11" s="3"/>
      <c r="AM11" s="1" t="s">
        <v>624</v>
      </c>
      <c r="AN11" s="1" t="s">
        <v>716</v>
      </c>
      <c r="AO11" s="1" t="s">
        <v>716</v>
      </c>
      <c r="AP11" s="1" t="s">
        <v>635</v>
      </c>
      <c r="AQ11" s="1">
        <v>2000</v>
      </c>
      <c r="AU11" s="1" t="s">
        <v>584</v>
      </c>
      <c r="AV11" s="1" t="s">
        <v>588</v>
      </c>
      <c r="AW11" s="1" t="s">
        <v>355</v>
      </c>
      <c r="AX11" s="3">
        <v>8.2500000000000004E-2</v>
      </c>
      <c r="AY11" s="1" t="s">
        <v>397</v>
      </c>
      <c r="AZ11" s="3">
        <v>8.2500000000000004E-2</v>
      </c>
      <c r="BA11" s="1" t="s">
        <v>591</v>
      </c>
      <c r="BB11" s="3">
        <v>5.1499999999999997E-2</v>
      </c>
      <c r="BC11" s="3">
        <v>-4.9799999999999997E-2</v>
      </c>
      <c r="BD11" s="3">
        <f>(17952266-2285378)/14996249719</f>
        <v>1.0447203996710131E-3</v>
      </c>
      <c r="BE11" s="1" t="s">
        <v>396</v>
      </c>
      <c r="BF11" s="64">
        <v>15507834000</v>
      </c>
      <c r="BG11" s="64">
        <v>22090516000</v>
      </c>
      <c r="BH11" s="64">
        <v>6582683000</v>
      </c>
      <c r="BI11" s="3">
        <v>0.70199999999999996</v>
      </c>
      <c r="BJ11" s="64">
        <v>3675014000</v>
      </c>
      <c r="BK11" s="64">
        <v>470047008</v>
      </c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14">
        <f>326424617-304193697</f>
        <v>22230920</v>
      </c>
      <c r="CE11" s="64"/>
      <c r="CF11" s="64"/>
      <c r="CG11" s="64"/>
      <c r="CH11" s="73">
        <f>6967624778-6250577714</f>
        <v>717047064</v>
      </c>
      <c r="CI11" s="64"/>
      <c r="CJ11" s="64">
        <v>304193697</v>
      </c>
      <c r="CK11" s="14"/>
      <c r="CL11" s="64"/>
      <c r="CM11" s="64">
        <v>-188411115</v>
      </c>
      <c r="CN11" s="64">
        <v>515672661</v>
      </c>
      <c r="CO11" s="64"/>
      <c r="CP11" s="64">
        <v>-103413475</v>
      </c>
    </row>
    <row r="12" spans="1:94" x14ac:dyDescent="0.35">
      <c r="A12" s="6" t="s">
        <v>985</v>
      </c>
      <c r="B12" s="5">
        <f t="shared" si="1"/>
        <v>2009</v>
      </c>
      <c r="C12" s="1">
        <v>2010</v>
      </c>
      <c r="D12" s="1" t="s">
        <v>410</v>
      </c>
      <c r="E12" s="3">
        <v>0.14169999999999999</v>
      </c>
      <c r="F12" s="3">
        <v>5.7029000000000003E-2</v>
      </c>
      <c r="G12" s="3">
        <f t="shared" si="0"/>
        <v>8.4670999999999996E-2</v>
      </c>
      <c r="H12" s="13">
        <v>-360294178</v>
      </c>
      <c r="I12" s="3">
        <f t="shared" si="2"/>
        <v>0.13010000000000002</v>
      </c>
      <c r="J12" s="3">
        <f>19.2%-5.7029%</f>
        <v>0.13497100000000001</v>
      </c>
      <c r="K12" s="3">
        <f>7.98%-G12</f>
        <v>-4.8709999999999865E-3</v>
      </c>
      <c r="L12" s="73">
        <v>1059251093</v>
      </c>
      <c r="M12" s="64">
        <v>344547871</v>
      </c>
      <c r="N12" s="2"/>
      <c r="O12" s="3">
        <v>0.11799999999999999</v>
      </c>
      <c r="P12" s="3"/>
      <c r="Q12" s="3"/>
      <c r="R12" s="3">
        <v>0.192</v>
      </c>
      <c r="S12" s="3">
        <v>7.980000000000001E-2</v>
      </c>
      <c r="T12" s="1" t="s">
        <v>713</v>
      </c>
      <c r="U12" s="3"/>
      <c r="V12" s="3"/>
      <c r="W12" s="1" t="s">
        <v>709</v>
      </c>
      <c r="X12" s="1" t="s">
        <v>199</v>
      </c>
      <c r="Y12" s="1" t="s">
        <v>504</v>
      </c>
      <c r="Z12" s="3">
        <v>2.5000000000000001E-2</v>
      </c>
      <c r="AA12" s="3"/>
      <c r="AB12" s="3"/>
      <c r="AC12" s="1" t="s">
        <v>396</v>
      </c>
      <c r="AD12" s="1" t="s">
        <v>397</v>
      </c>
      <c r="AE12" s="1" t="s">
        <v>396</v>
      </c>
      <c r="AF12" s="1" t="s">
        <v>397</v>
      </c>
      <c r="AG12" s="1" t="s">
        <v>397</v>
      </c>
      <c r="AH12" s="1" t="s">
        <v>397</v>
      </c>
      <c r="AI12" s="1" t="s">
        <v>397</v>
      </c>
      <c r="AJ12" s="3">
        <v>0.03</v>
      </c>
      <c r="AK12" s="3">
        <v>8.2500000000000004E-2</v>
      </c>
      <c r="AL12" s="3"/>
      <c r="AM12" s="1" t="s">
        <v>634</v>
      </c>
      <c r="AN12" s="1" t="s">
        <v>712</v>
      </c>
      <c r="AO12" s="1" t="s">
        <v>712</v>
      </c>
      <c r="AP12" s="1" t="s">
        <v>635</v>
      </c>
      <c r="AQ12" s="1">
        <v>2000</v>
      </c>
      <c r="AU12" s="1" t="s">
        <v>584</v>
      </c>
      <c r="AV12" s="1" t="s">
        <v>588</v>
      </c>
      <c r="AW12" s="1" t="s">
        <v>355</v>
      </c>
      <c r="AX12" s="3">
        <v>8.2500000000000004E-2</v>
      </c>
      <c r="AY12" s="1" t="s">
        <v>397</v>
      </c>
      <c r="AZ12" s="3">
        <v>8.2500000000000004E-2</v>
      </c>
      <c r="BA12" s="1" t="s">
        <v>591</v>
      </c>
      <c r="BB12" s="3">
        <v>-0.1231</v>
      </c>
      <c r="BC12" s="3">
        <v>-0.22270000000000001</v>
      </c>
      <c r="BD12" s="3">
        <f>(18780525-2502048)/11250281297</f>
        <v>1.4469395537994964E-3</v>
      </c>
      <c r="BE12" s="1" t="s">
        <v>396</v>
      </c>
      <c r="BF12" s="64">
        <v>13500766000</v>
      </c>
      <c r="BG12" s="64">
        <v>22839411000</v>
      </c>
      <c r="BH12" s="64">
        <v>9338645000</v>
      </c>
      <c r="BI12" s="3">
        <v>0.59099999999999997</v>
      </c>
      <c r="BJ12" s="64">
        <v>3912326000</v>
      </c>
      <c r="BK12" s="64">
        <v>3170379569</v>
      </c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14">
        <f>-144958781</f>
        <v>-144958781</v>
      </c>
      <c r="CE12" s="64"/>
      <c r="CF12" s="64"/>
      <c r="CG12" s="64"/>
      <c r="CH12" s="73">
        <f>10117515390-6967624778</f>
        <v>3149890612</v>
      </c>
      <c r="CI12" s="64">
        <v>5607925</v>
      </c>
      <c r="CJ12" s="64"/>
      <c r="CK12" s="14">
        <v>-5607925</v>
      </c>
      <c r="CL12" s="14"/>
      <c r="CM12" s="64"/>
      <c r="CN12" s="64">
        <v>574829044</v>
      </c>
      <c r="CO12" s="64"/>
      <c r="CP12" s="64">
        <v>90065042</v>
      </c>
    </row>
    <row r="13" spans="1:94" x14ac:dyDescent="0.35">
      <c r="A13" s="6" t="s">
        <v>985</v>
      </c>
      <c r="B13" s="5">
        <f t="shared" si="1"/>
        <v>2010</v>
      </c>
      <c r="C13" s="1">
        <f t="shared" si="1"/>
        <v>2011</v>
      </c>
      <c r="D13" s="1" t="s">
        <v>410</v>
      </c>
      <c r="E13" s="3">
        <v>0.14419999999999999</v>
      </c>
      <c r="F13" s="3">
        <v>5.9686999999999997E-2</v>
      </c>
      <c r="G13" s="3">
        <f t="shared" si="0"/>
        <v>8.4513000000000005E-2</v>
      </c>
      <c r="H13" s="13">
        <v>-644193676</v>
      </c>
      <c r="I13" s="3">
        <f t="shared" si="2"/>
        <v>0.1636</v>
      </c>
      <c r="J13" s="3">
        <f>22.8%-5.9687%</f>
        <v>0.16831299999999999</v>
      </c>
      <c r="K13" s="3">
        <f t="shared" ref="K13" si="4">7.98%-G13</f>
        <v>-4.712999999999995E-3</v>
      </c>
      <c r="L13" s="73">
        <v>1073682331</v>
      </c>
      <c r="M13" s="64">
        <v>347114632</v>
      </c>
      <c r="N13" s="2"/>
      <c r="O13" s="3">
        <v>0.11799999999999999</v>
      </c>
      <c r="P13" s="3"/>
      <c r="Q13" s="3"/>
      <c r="R13" s="3">
        <v>0.22800000000000001</v>
      </c>
      <c r="S13" s="3">
        <v>7.980000000000001E-2</v>
      </c>
      <c r="T13" s="1" t="s">
        <v>713</v>
      </c>
      <c r="U13" s="3"/>
      <c r="V13" s="3"/>
      <c r="W13" s="1" t="s">
        <v>709</v>
      </c>
      <c r="X13" s="1" t="s">
        <v>199</v>
      </c>
      <c r="Y13" s="1" t="s">
        <v>504</v>
      </c>
      <c r="Z13" s="3">
        <v>2.5000000000000001E-2</v>
      </c>
      <c r="AA13" s="3"/>
      <c r="AB13" s="3"/>
      <c r="AC13" s="1" t="s">
        <v>396</v>
      </c>
      <c r="AD13" s="1" t="s">
        <v>397</v>
      </c>
      <c r="AE13" s="1" t="s">
        <v>396</v>
      </c>
      <c r="AF13" s="1" t="s">
        <v>397</v>
      </c>
      <c r="AG13" s="1" t="s">
        <v>397</v>
      </c>
      <c r="AH13" s="1" t="s">
        <v>397</v>
      </c>
      <c r="AI13" s="1" t="s">
        <v>397</v>
      </c>
      <c r="AJ13" s="3">
        <v>0.03</v>
      </c>
      <c r="AK13" s="3">
        <v>8.2500000000000004E-2</v>
      </c>
      <c r="AL13" s="3">
        <v>0.03</v>
      </c>
      <c r="AM13" s="1" t="s">
        <v>634</v>
      </c>
      <c r="AN13" s="1" t="s">
        <v>710</v>
      </c>
      <c r="AO13" s="1" t="s">
        <v>710</v>
      </c>
      <c r="AP13" s="1" t="s">
        <v>635</v>
      </c>
      <c r="AQ13" s="1">
        <v>2000</v>
      </c>
      <c r="AU13" s="1" t="s">
        <v>584</v>
      </c>
      <c r="AV13" s="1" t="s">
        <v>589</v>
      </c>
      <c r="AW13" s="1" t="s">
        <v>355</v>
      </c>
      <c r="AX13" s="3">
        <v>8.2500000000000004E-2</v>
      </c>
      <c r="AY13" s="1" t="s">
        <v>397</v>
      </c>
      <c r="AZ13" s="3">
        <v>8.2500000000000004E-2</v>
      </c>
      <c r="BA13" s="1" t="s">
        <v>591</v>
      </c>
      <c r="BB13" s="3">
        <v>-8.8999999999999999E-3</v>
      </c>
      <c r="BC13" s="3">
        <v>0.1173</v>
      </c>
      <c r="BD13" s="3">
        <f>(18557523-1813334)/12021431384</f>
        <v>1.392861504187079E-3</v>
      </c>
      <c r="BE13" s="1" t="s">
        <v>396</v>
      </c>
      <c r="BF13" s="64">
        <v>12868484000</v>
      </c>
      <c r="BG13" s="64">
        <v>23674842000</v>
      </c>
      <c r="BH13" s="64">
        <v>10806358000</v>
      </c>
      <c r="BI13" s="3">
        <v>0.54400000000000004</v>
      </c>
      <c r="BJ13" s="64">
        <v>3977819000</v>
      </c>
      <c r="BK13" s="64">
        <v>1183556533</v>
      </c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14">
        <f>-32649656-405762423-101709628-294029304</f>
        <v>-834151011</v>
      </c>
      <c r="CE13" s="64"/>
      <c r="CF13" s="64"/>
      <c r="CG13" s="64"/>
      <c r="CH13" s="73">
        <f>10806358327-10117515390</f>
        <v>688842937</v>
      </c>
      <c r="CI13" s="64"/>
      <c r="CJ13" s="64"/>
      <c r="CK13" s="14"/>
      <c r="CL13" s="64"/>
      <c r="CM13" s="64"/>
      <c r="CN13" s="64">
        <v>834695020</v>
      </c>
      <c r="CO13" s="64"/>
      <c r="CP13" s="64">
        <v>148936071</v>
      </c>
    </row>
    <row r="14" spans="1:94" x14ac:dyDescent="0.35">
      <c r="A14" s="6" t="s">
        <v>985</v>
      </c>
      <c r="B14" s="5">
        <f t="shared" si="1"/>
        <v>2011</v>
      </c>
      <c r="C14" s="1">
        <f t="shared" si="1"/>
        <v>2012</v>
      </c>
      <c r="D14" s="1" t="s">
        <v>410</v>
      </c>
      <c r="E14" s="3">
        <v>0.1424</v>
      </c>
      <c r="F14" s="3">
        <v>5.8055000000000002E-2</v>
      </c>
      <c r="G14" s="3">
        <f t="shared" si="0"/>
        <v>8.4345000000000003E-2</v>
      </c>
      <c r="H14" s="13">
        <v>-818151642</v>
      </c>
      <c r="I14" s="3">
        <f t="shared" si="2"/>
        <v>0.181945</v>
      </c>
      <c r="J14" s="3">
        <f>24%-5.8055%</f>
        <v>0.181945</v>
      </c>
      <c r="K14" s="8"/>
      <c r="L14" s="73">
        <v>1286002270</v>
      </c>
      <c r="M14" s="64">
        <v>342323329</v>
      </c>
      <c r="N14" s="2"/>
      <c r="O14" s="3">
        <v>0.11799999999999999</v>
      </c>
      <c r="P14" s="3"/>
      <c r="Q14" s="3"/>
      <c r="R14" s="3">
        <v>0.24</v>
      </c>
      <c r="S14" s="3" t="s">
        <v>717</v>
      </c>
      <c r="T14" s="1" t="s">
        <v>713</v>
      </c>
      <c r="U14" s="3"/>
      <c r="V14" s="3"/>
      <c r="W14" s="1" t="s">
        <v>1223</v>
      </c>
      <c r="X14" s="1" t="s">
        <v>199</v>
      </c>
      <c r="Y14" s="1" t="s">
        <v>504</v>
      </c>
      <c r="Z14" s="3">
        <v>2.5000000000000001E-2</v>
      </c>
      <c r="AA14" s="3"/>
      <c r="AB14" s="3"/>
      <c r="AC14" s="1" t="s">
        <v>396</v>
      </c>
      <c r="AD14" s="1" t="s">
        <v>397</v>
      </c>
      <c r="AE14" s="1" t="s">
        <v>396</v>
      </c>
      <c r="AF14" s="1" t="s">
        <v>397</v>
      </c>
      <c r="AG14" s="1" t="s">
        <v>397</v>
      </c>
      <c r="AH14" s="1" t="s">
        <v>397</v>
      </c>
      <c r="AI14" s="1" t="s">
        <v>397</v>
      </c>
      <c r="AJ14" s="3">
        <v>0.03</v>
      </c>
      <c r="AK14" s="3">
        <v>8.2500000000000004E-2</v>
      </c>
      <c r="AL14" s="3">
        <v>0.03</v>
      </c>
      <c r="AM14" s="1" t="s">
        <v>634</v>
      </c>
      <c r="AN14" s="1" t="s">
        <v>719</v>
      </c>
      <c r="AO14" s="1" t="s">
        <v>719</v>
      </c>
      <c r="AP14" s="1" t="s">
        <v>635</v>
      </c>
      <c r="AQ14" s="1">
        <v>2000</v>
      </c>
      <c r="AU14" s="1" t="s">
        <v>584</v>
      </c>
      <c r="AV14" s="1" t="s">
        <v>589</v>
      </c>
      <c r="AW14" s="1" t="s">
        <v>355</v>
      </c>
      <c r="AX14" s="3">
        <v>8.2500000000000004E-2</v>
      </c>
      <c r="AY14" s="1" t="s">
        <v>397</v>
      </c>
      <c r="AZ14" s="3">
        <v>8.7300000000000003E-2</v>
      </c>
      <c r="BA14" s="1" t="s">
        <v>591</v>
      </c>
      <c r="BB14" s="3">
        <v>6.4399999999999999E-2</v>
      </c>
      <c r="BC14" s="3">
        <v>0.24909999999999999</v>
      </c>
      <c r="BD14" s="3">
        <f>(17652431-1477395)/14577210581</f>
        <v>1.1096111913950542E-3</v>
      </c>
      <c r="BE14" s="1" t="s">
        <v>396</v>
      </c>
      <c r="BF14" s="64">
        <v>13286295000</v>
      </c>
      <c r="BG14" s="64">
        <v>24096754000</v>
      </c>
      <c r="BH14" s="64">
        <v>10810459000</v>
      </c>
      <c r="BI14" s="12">
        <v>0.55100000000000005</v>
      </c>
      <c r="BJ14" s="64">
        <v>3902647000</v>
      </c>
      <c r="BK14" s="64">
        <v>223289278</v>
      </c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14">
        <v>-398487478</v>
      </c>
      <c r="CE14" s="64"/>
      <c r="CF14" s="64"/>
      <c r="CG14" s="64"/>
      <c r="CH14" s="73">
        <f>10810458897-10806358327</f>
        <v>4100570</v>
      </c>
      <c r="CI14" s="64"/>
      <c r="CJ14" s="64"/>
      <c r="CK14" s="14"/>
      <c r="CL14" s="64"/>
      <c r="CM14" s="64"/>
      <c r="CN14" s="64">
        <v>891524562</v>
      </c>
      <c r="CO14" s="64"/>
      <c r="CP14" s="64">
        <v>105925850</v>
      </c>
    </row>
    <row r="15" spans="1:94" x14ac:dyDescent="0.35">
      <c r="A15" s="6" t="s">
        <v>985</v>
      </c>
      <c r="B15" s="5">
        <f t="shared" si="1"/>
        <v>2012</v>
      </c>
      <c r="C15" s="1">
        <f t="shared" si="1"/>
        <v>2013</v>
      </c>
      <c r="D15" s="1" t="s">
        <v>410</v>
      </c>
      <c r="E15" s="3">
        <v>0.1368</v>
      </c>
      <c r="F15" s="3">
        <v>5.2165999999999997E-2</v>
      </c>
      <c r="G15" s="3">
        <f t="shared" si="0"/>
        <v>8.4634000000000015E-2</v>
      </c>
      <c r="H15" s="13">
        <v>-865249210</v>
      </c>
      <c r="I15" s="3">
        <f t="shared" si="2"/>
        <v>0.19783400000000001</v>
      </c>
      <c r="J15" s="3">
        <f>25%-5.2166%</f>
        <v>0.19783400000000001</v>
      </c>
      <c r="K15" s="3"/>
      <c r="L15" s="73">
        <v>1418546185</v>
      </c>
      <c r="M15" s="64">
        <v>333908454</v>
      </c>
      <c r="N15" s="2"/>
      <c r="O15" s="3">
        <v>0.11799999999999999</v>
      </c>
      <c r="P15" s="3"/>
      <c r="Q15" s="3"/>
      <c r="R15" s="3">
        <v>0.25</v>
      </c>
      <c r="S15" s="3" t="s">
        <v>717</v>
      </c>
      <c r="T15" s="1" t="s">
        <v>713</v>
      </c>
      <c r="U15" s="3"/>
      <c r="V15" s="3"/>
      <c r="W15" s="1" t="s">
        <v>1223</v>
      </c>
      <c r="X15" s="1" t="s">
        <v>199</v>
      </c>
      <c r="Y15" s="1" t="s">
        <v>504</v>
      </c>
      <c r="Z15" s="3">
        <v>2.5000000000000001E-2</v>
      </c>
      <c r="AA15" s="3"/>
      <c r="AB15" s="3"/>
      <c r="AC15" s="1" t="s">
        <v>396</v>
      </c>
      <c r="AD15" s="1" t="s">
        <v>397</v>
      </c>
      <c r="AE15" s="1" t="s">
        <v>396</v>
      </c>
      <c r="AF15" s="1" t="s">
        <v>397</v>
      </c>
      <c r="AG15" s="1" t="s">
        <v>397</v>
      </c>
      <c r="AH15" s="1" t="s">
        <v>397</v>
      </c>
      <c r="AI15" s="1" t="s">
        <v>397</v>
      </c>
      <c r="AJ15" s="3">
        <v>0.03</v>
      </c>
      <c r="AK15" s="3">
        <v>8.2500000000000004E-2</v>
      </c>
      <c r="AL15" s="3">
        <v>0.03</v>
      </c>
      <c r="AM15" s="1" t="s">
        <v>642</v>
      </c>
      <c r="AN15" s="1" t="s">
        <v>720</v>
      </c>
      <c r="AO15" s="1" t="s">
        <v>720</v>
      </c>
      <c r="AP15" s="1" t="s">
        <v>635</v>
      </c>
      <c r="AQ15" s="1">
        <v>2000</v>
      </c>
      <c r="AU15" s="1" t="s">
        <v>584</v>
      </c>
      <c r="AV15" s="1" t="s">
        <v>589</v>
      </c>
      <c r="AW15" s="1" t="s">
        <v>355</v>
      </c>
      <c r="AX15" s="3">
        <v>8.2500000000000004E-2</v>
      </c>
      <c r="AY15" s="1" t="s">
        <v>397</v>
      </c>
      <c r="AZ15" s="3">
        <v>8.2500000000000004E-2</v>
      </c>
      <c r="BA15" s="1" t="s">
        <v>591</v>
      </c>
      <c r="BB15" s="3">
        <v>5.0500000000000003E-2</v>
      </c>
      <c r="BC15" s="3">
        <v>-3.8999999999999998E-3</v>
      </c>
      <c r="BD15" s="3">
        <f>(18424626-1050097)/14188983721</f>
        <v>1.2245083468723221E-3</v>
      </c>
      <c r="BE15" s="1" t="s">
        <v>396</v>
      </c>
      <c r="BF15" s="64">
        <v>13584409000</v>
      </c>
      <c r="BG15" s="64">
        <v>24540080000</v>
      </c>
      <c r="BH15" s="64">
        <v>10955671000</v>
      </c>
      <c r="BI15" s="12">
        <v>0.55400000000000005</v>
      </c>
      <c r="BJ15" s="64">
        <v>3808761000</v>
      </c>
      <c r="BK15" s="64">
        <v>407232593</v>
      </c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14">
        <v>-281464928</v>
      </c>
      <c r="CE15" s="64"/>
      <c r="CF15" s="64"/>
      <c r="CG15" s="64"/>
      <c r="CH15" s="73">
        <f>10955670910-10810458897</f>
        <v>145212013</v>
      </c>
      <c r="CI15" s="64"/>
      <c r="CJ15" s="64"/>
      <c r="CK15" s="14"/>
      <c r="CL15" s="64"/>
      <c r="CM15" s="64"/>
      <c r="CN15" s="64">
        <v>891862859</v>
      </c>
      <c r="CO15" s="64"/>
      <c r="CP15" s="64">
        <v>-7169301</v>
      </c>
    </row>
    <row r="16" spans="1:94" x14ac:dyDescent="0.35">
      <c r="A16" s="6" t="s">
        <v>985</v>
      </c>
      <c r="B16" s="5">
        <f t="shared" si="1"/>
        <v>2013</v>
      </c>
      <c r="C16" s="1">
        <f t="shared" si="1"/>
        <v>2014</v>
      </c>
      <c r="D16" s="1" t="s">
        <v>411</v>
      </c>
      <c r="E16" s="3">
        <v>0.13020000000000001</v>
      </c>
      <c r="F16" s="3">
        <v>5.0370999999999999E-2</v>
      </c>
      <c r="G16" s="3">
        <f t="shared" si="0"/>
        <v>7.9829000000000011E-2</v>
      </c>
      <c r="H16" s="13">
        <v>-919796518</v>
      </c>
      <c r="I16" s="3">
        <f t="shared" si="2"/>
        <v>0.22262900000000002</v>
      </c>
      <c r="J16" s="3">
        <f>27.3%-5.0371%</f>
        <v>0.22262900000000002</v>
      </c>
      <c r="K16" s="3"/>
      <c r="L16" s="73">
        <v>1423250702</v>
      </c>
      <c r="M16" s="64">
        <v>327767936</v>
      </c>
      <c r="N16" s="2"/>
      <c r="O16" s="3">
        <v>0.11799999999999999</v>
      </c>
      <c r="P16" s="3"/>
      <c r="Q16" s="3"/>
      <c r="R16" s="3">
        <v>0.27300000000000002</v>
      </c>
      <c r="S16" s="3" t="s">
        <v>717</v>
      </c>
      <c r="T16" s="1" t="s">
        <v>713</v>
      </c>
      <c r="U16" s="3"/>
      <c r="V16" s="3"/>
      <c r="W16" s="1" t="s">
        <v>1223</v>
      </c>
      <c r="X16" s="1" t="s">
        <v>199</v>
      </c>
      <c r="Y16" s="1" t="s">
        <v>504</v>
      </c>
      <c r="Z16" s="3">
        <v>2.5000000000000001E-2</v>
      </c>
      <c r="AA16" s="3"/>
      <c r="AB16" s="3"/>
      <c r="AC16" s="1" t="s">
        <v>396</v>
      </c>
      <c r="AD16" s="1" t="s">
        <v>397</v>
      </c>
      <c r="AE16" s="1" t="s">
        <v>396</v>
      </c>
      <c r="AF16" s="1" t="s">
        <v>397</v>
      </c>
      <c r="AG16" s="1" t="s">
        <v>397</v>
      </c>
      <c r="AH16" s="1" t="s">
        <v>397</v>
      </c>
      <c r="AI16" s="1" t="s">
        <v>397</v>
      </c>
      <c r="AJ16" s="3">
        <v>2.5000000000000001E-2</v>
      </c>
      <c r="AK16" s="3">
        <v>0.08</v>
      </c>
      <c r="AL16" s="3">
        <v>0.03</v>
      </c>
      <c r="AM16" s="1" t="s">
        <v>645</v>
      </c>
      <c r="AN16" s="1" t="s">
        <v>723</v>
      </c>
      <c r="AO16" s="1" t="s">
        <v>723</v>
      </c>
      <c r="AP16" s="1" t="s">
        <v>724</v>
      </c>
      <c r="AQ16" s="1">
        <v>2000</v>
      </c>
      <c r="AR16" s="1" t="s">
        <v>552</v>
      </c>
      <c r="AU16" s="1" t="s">
        <v>584</v>
      </c>
      <c r="AV16" s="1" t="s">
        <v>589</v>
      </c>
      <c r="AW16" s="1" t="s">
        <v>355</v>
      </c>
      <c r="AX16" s="3">
        <v>0.08</v>
      </c>
      <c r="AY16" s="1" t="s">
        <v>397</v>
      </c>
      <c r="AZ16" s="3">
        <v>0.08</v>
      </c>
      <c r="BA16" s="1" t="s">
        <v>592</v>
      </c>
      <c r="BB16" s="3">
        <v>0.1341</v>
      </c>
      <c r="BC16" s="3">
        <v>0.12570000000000001</v>
      </c>
      <c r="BD16" s="3">
        <f>(17284820-974146)/15490236860</f>
        <v>1.0529647898489269E-3</v>
      </c>
      <c r="BE16" s="1" t="s">
        <v>396</v>
      </c>
      <c r="BF16" s="64">
        <v>14669156000</v>
      </c>
      <c r="BG16" s="64">
        <v>26017708000</v>
      </c>
      <c r="BH16" s="64">
        <v>11348552000</v>
      </c>
      <c r="BI16" s="12">
        <v>0.56399999999999995</v>
      </c>
      <c r="BJ16" s="64">
        <v>3726326000</v>
      </c>
      <c r="BK16" s="64">
        <v>-588100617</v>
      </c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14">
        <f>-54510474</f>
        <v>-54510474</v>
      </c>
      <c r="CE16" s="64"/>
      <c r="CF16" s="64"/>
      <c r="CG16" s="64"/>
      <c r="CH16" s="73">
        <f>11348552354-10955670910</f>
        <v>392881444</v>
      </c>
      <c r="CI16" s="64"/>
      <c r="CJ16" s="64"/>
      <c r="CK16" s="14">
        <v>219736906</v>
      </c>
      <c r="CL16" s="64"/>
      <c r="CM16" s="64">
        <f>580606082+291075809-51373196</f>
        <v>820308695</v>
      </c>
      <c r="CN16" s="64">
        <v>903842850</v>
      </c>
      <c r="CO16" s="64"/>
      <c r="CP16" s="64">
        <v>11400601</v>
      </c>
    </row>
    <row r="17" spans="1:94" x14ac:dyDescent="0.35">
      <c r="A17" s="6" t="s">
        <v>985</v>
      </c>
      <c r="B17" s="5">
        <f t="shared" si="1"/>
        <v>2014</v>
      </c>
      <c r="C17" s="1">
        <f t="shared" si="1"/>
        <v>2015</v>
      </c>
      <c r="D17" s="1" t="s">
        <v>411</v>
      </c>
      <c r="E17" s="3">
        <v>0.1221</v>
      </c>
      <c r="F17" s="3">
        <v>4.2271999999999997E-2</v>
      </c>
      <c r="G17" s="3">
        <f t="shared" si="0"/>
        <v>7.982800000000001E-2</v>
      </c>
      <c r="H17" s="13">
        <v>-1002562287</v>
      </c>
      <c r="I17" s="3">
        <f t="shared" si="2"/>
        <v>0.22772800000000001</v>
      </c>
      <c r="J17" s="3">
        <f>27%-4.2272%</f>
        <v>0.22772800000000001</v>
      </c>
      <c r="K17" s="3"/>
      <c r="L17" s="73">
        <v>1544024386</v>
      </c>
      <c r="M17" s="64">
        <v>326007091</v>
      </c>
      <c r="N17" s="2"/>
      <c r="O17" s="3">
        <v>0.11799999999999999</v>
      </c>
      <c r="P17" s="3"/>
      <c r="Q17" s="3"/>
      <c r="R17" s="3">
        <v>0.27</v>
      </c>
      <c r="S17" s="3" t="s">
        <v>717</v>
      </c>
      <c r="T17" s="1" t="s">
        <v>713</v>
      </c>
      <c r="U17" s="3"/>
      <c r="V17" s="3"/>
      <c r="W17" s="1" t="s">
        <v>1223</v>
      </c>
      <c r="X17" s="1" t="s">
        <v>199</v>
      </c>
      <c r="Y17" s="1" t="s">
        <v>504</v>
      </c>
      <c r="Z17" s="3">
        <v>2.5000000000000001E-2</v>
      </c>
      <c r="AA17" s="3"/>
      <c r="AB17" s="3"/>
      <c r="AC17" s="1" t="s">
        <v>396</v>
      </c>
      <c r="AD17" s="1" t="s">
        <v>397</v>
      </c>
      <c r="AE17" s="1" t="s">
        <v>396</v>
      </c>
      <c r="AF17" s="1" t="s">
        <v>397</v>
      </c>
      <c r="AG17" s="1" t="s">
        <v>397</v>
      </c>
      <c r="AH17" s="1" t="s">
        <v>397</v>
      </c>
      <c r="AI17" s="1" t="s">
        <v>397</v>
      </c>
      <c r="AJ17" s="3">
        <v>2.5000000000000001E-2</v>
      </c>
      <c r="AK17" s="3">
        <v>7.7499999999999999E-2</v>
      </c>
      <c r="AL17" s="3"/>
      <c r="AM17" s="1" t="s">
        <v>645</v>
      </c>
      <c r="AN17" s="1" t="s">
        <v>726</v>
      </c>
      <c r="AO17" s="1" t="s">
        <v>726</v>
      </c>
      <c r="AP17" s="1" t="s">
        <v>724</v>
      </c>
      <c r="AQ17" s="1">
        <v>2000</v>
      </c>
      <c r="AR17" s="1" t="s">
        <v>552</v>
      </c>
      <c r="AU17" s="1" t="s">
        <v>584</v>
      </c>
      <c r="AV17" s="1" t="s">
        <v>589</v>
      </c>
      <c r="AW17" s="1" t="s">
        <v>354</v>
      </c>
      <c r="AX17" s="3">
        <v>7.7499999999999999E-2</v>
      </c>
      <c r="AY17" s="1" t="s">
        <v>397</v>
      </c>
      <c r="AZ17" s="3">
        <v>7.7499999999999999E-2</v>
      </c>
      <c r="BA17" s="1" t="s">
        <v>592</v>
      </c>
      <c r="BB17" s="3">
        <v>0.13139999999999999</v>
      </c>
      <c r="BC17" s="3">
        <v>0.18440000000000001</v>
      </c>
      <c r="BD17" s="3">
        <f>(17200014-1047832)/17900035458</f>
        <v>9.023547488438724E-4</v>
      </c>
      <c r="BE17" s="1" t="s">
        <v>396</v>
      </c>
      <c r="BF17" s="64">
        <v>16145773000</v>
      </c>
      <c r="BG17" s="64">
        <v>28119537000</v>
      </c>
      <c r="BH17" s="64">
        <v>11973764000</v>
      </c>
      <c r="BI17" s="12">
        <v>0.57399999999999995</v>
      </c>
      <c r="BJ17" s="64">
        <v>3764955000</v>
      </c>
      <c r="BK17" s="64">
        <v>-694332805</v>
      </c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14">
        <f>-162364784-200806602</f>
        <v>-363171386</v>
      </c>
      <c r="CE17" s="64"/>
      <c r="CF17" s="64"/>
      <c r="CG17" s="64"/>
      <c r="CH17" s="73">
        <f>11973763757-11348552354</f>
        <v>625211403</v>
      </c>
      <c r="CI17" s="64"/>
      <c r="CJ17" s="64"/>
      <c r="CK17" s="14">
        <f>200806602+170334888</f>
        <v>371141490</v>
      </c>
      <c r="CL17" s="64">
        <v>-5578791</v>
      </c>
      <c r="CM17" s="64">
        <f>570933583+881187059</f>
        <v>1452120642</v>
      </c>
      <c r="CN17" s="64">
        <v>907884188</v>
      </c>
      <c r="CO17" s="64"/>
      <c r="CP17" s="64">
        <v>-40289648</v>
      </c>
    </row>
    <row r="18" spans="1:94" x14ac:dyDescent="0.35">
      <c r="A18" s="6" t="s">
        <v>985</v>
      </c>
      <c r="B18" s="5">
        <f t="shared" si="1"/>
        <v>2015</v>
      </c>
      <c r="C18" s="1">
        <f t="shared" si="1"/>
        <v>2016</v>
      </c>
      <c r="D18" s="1" t="s">
        <v>411</v>
      </c>
      <c r="E18" s="3">
        <v>0.1215</v>
      </c>
      <c r="F18" s="3">
        <v>4.1730999999999997E-2</v>
      </c>
      <c r="G18" s="3">
        <f t="shared" si="0"/>
        <v>7.9769000000000007E-2</v>
      </c>
      <c r="H18" s="13">
        <v>-1034280392</v>
      </c>
      <c r="I18" s="3">
        <f t="shared" si="2"/>
        <v>0.21626900000000002</v>
      </c>
      <c r="J18" s="3">
        <f>25.8%-4.1731%</f>
        <v>0.21626900000000002</v>
      </c>
      <c r="K18" s="3"/>
      <c r="L18" s="73">
        <v>1592049741</v>
      </c>
      <c r="M18" s="64">
        <v>324920644</v>
      </c>
      <c r="N18" s="2"/>
      <c r="O18" s="3">
        <v>0.155</v>
      </c>
      <c r="P18" s="3"/>
      <c r="Q18" s="3"/>
      <c r="R18" s="3">
        <v>0.25800000000000001</v>
      </c>
      <c r="S18" s="3" t="s">
        <v>717</v>
      </c>
      <c r="T18" s="1" t="s">
        <v>713</v>
      </c>
      <c r="U18" s="3"/>
      <c r="V18" s="3"/>
      <c r="W18" s="1" t="s">
        <v>1223</v>
      </c>
      <c r="X18" s="1" t="s">
        <v>199</v>
      </c>
      <c r="Y18" s="1" t="s">
        <v>504</v>
      </c>
      <c r="Z18" s="3">
        <v>2.5000000000000001E-2</v>
      </c>
      <c r="AA18" s="3"/>
      <c r="AB18" s="3"/>
      <c r="AC18" s="1" t="s">
        <v>396</v>
      </c>
      <c r="AD18" s="1" t="s">
        <v>397</v>
      </c>
      <c r="AE18" s="1" t="s">
        <v>396</v>
      </c>
      <c r="AF18" s="1" t="s">
        <v>397</v>
      </c>
      <c r="AG18" s="1" t="s">
        <v>397</v>
      </c>
      <c r="AH18" s="1" t="s">
        <v>397</v>
      </c>
      <c r="AI18" s="1" t="s">
        <v>397</v>
      </c>
      <c r="AJ18" s="3">
        <v>2.5000000000000001E-2</v>
      </c>
      <c r="AK18" s="3">
        <v>7.7499999999999999E-2</v>
      </c>
      <c r="AL18" s="3"/>
      <c r="AM18" s="1" t="s">
        <v>645</v>
      </c>
      <c r="AN18" s="1" t="s">
        <v>728</v>
      </c>
      <c r="AO18" s="1" t="s">
        <v>728</v>
      </c>
      <c r="AP18" s="1" t="s">
        <v>724</v>
      </c>
      <c r="AQ18" s="1">
        <v>2000</v>
      </c>
      <c r="AR18" s="1" t="s">
        <v>552</v>
      </c>
      <c r="AU18" s="1" t="s">
        <v>584</v>
      </c>
      <c r="AV18" s="1" t="s">
        <v>589</v>
      </c>
      <c r="AW18" s="1" t="s">
        <v>354</v>
      </c>
      <c r="AX18" s="3">
        <v>7.7499999999999999E-2</v>
      </c>
      <c r="AY18" s="1" t="s">
        <v>397</v>
      </c>
      <c r="AZ18" s="3">
        <v>8.1000000000000003E-2</v>
      </c>
      <c r="BA18" s="1" t="s">
        <v>592</v>
      </c>
      <c r="BB18" s="3">
        <v>0.11260000000000001</v>
      </c>
      <c r="BC18" s="3">
        <v>2.52E-2</v>
      </c>
      <c r="BD18" s="3">
        <f>1685836/17896379678</f>
        <v>9.4199834286729867E-5</v>
      </c>
      <c r="BE18" s="1" t="s">
        <v>396</v>
      </c>
      <c r="BF18" s="64">
        <v>17457243696</v>
      </c>
      <c r="BG18" s="64">
        <v>28646296897</v>
      </c>
      <c r="BH18" s="64">
        <v>11189053201</v>
      </c>
      <c r="BI18" s="3">
        <v>0.60899999999999999</v>
      </c>
      <c r="BJ18" s="64">
        <v>3815649662</v>
      </c>
      <c r="BK18" s="64">
        <v>-539621226</v>
      </c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14">
        <v>-37106170</v>
      </c>
      <c r="CE18" s="64"/>
      <c r="CF18" s="64"/>
      <c r="CG18" s="64"/>
      <c r="CH18" s="73">
        <f>11189053202-11973763757</f>
        <v>-784710555</v>
      </c>
      <c r="CI18" s="64"/>
      <c r="CJ18" s="64"/>
      <c r="CK18" s="14"/>
      <c r="CL18" s="64">
        <v>-10384806</v>
      </c>
      <c r="CM18" s="64"/>
      <c r="CN18" s="64">
        <v>927966691</v>
      </c>
      <c r="CO18" s="64"/>
      <c r="CP18" s="64">
        <v>-91284653</v>
      </c>
    </row>
    <row r="19" spans="1:94" x14ac:dyDescent="0.35">
      <c r="A19" s="6" t="s">
        <v>985</v>
      </c>
      <c r="B19" s="5">
        <f t="shared" si="1"/>
        <v>2016</v>
      </c>
      <c r="C19" s="1">
        <f t="shared" si="1"/>
        <v>2017</v>
      </c>
      <c r="D19" s="1" t="s">
        <v>412</v>
      </c>
      <c r="E19" s="3">
        <v>0.1206</v>
      </c>
      <c r="F19" s="3">
        <v>4.07E-2</v>
      </c>
      <c r="G19" s="3">
        <v>7.9799999999999996E-2</v>
      </c>
      <c r="H19" s="13">
        <v>-1000284318</v>
      </c>
      <c r="I19" s="3">
        <f t="shared" si="2"/>
        <v>0.21729999999999999</v>
      </c>
      <c r="J19" s="3">
        <f>25.8%-4.07%</f>
        <v>0.21729999999999999</v>
      </c>
      <c r="K19" s="3"/>
      <c r="L19" s="73">
        <v>1525837975</v>
      </c>
      <c r="M19" s="64">
        <v>330773316</v>
      </c>
      <c r="N19" s="2"/>
      <c r="O19" s="3">
        <v>0.11799999999999999</v>
      </c>
      <c r="P19" s="3"/>
      <c r="Q19" s="3"/>
      <c r="R19" s="3">
        <v>0.25800000000000001</v>
      </c>
      <c r="S19" s="3">
        <v>7.9799999999999996E-2</v>
      </c>
      <c r="T19" s="1" t="s">
        <v>713</v>
      </c>
      <c r="U19" s="3"/>
      <c r="V19" s="3"/>
      <c r="W19" s="1" t="s">
        <v>1224</v>
      </c>
      <c r="X19" s="1" t="s">
        <v>199</v>
      </c>
      <c r="Y19" s="1" t="s">
        <v>504</v>
      </c>
      <c r="Z19" s="3">
        <v>2.5000000000000001E-2</v>
      </c>
      <c r="AA19" s="3"/>
      <c r="AB19" s="3"/>
      <c r="AC19" s="1" t="s">
        <v>396</v>
      </c>
      <c r="AD19" s="1" t="s">
        <v>397</v>
      </c>
      <c r="AE19" s="1" t="s">
        <v>396</v>
      </c>
      <c r="AF19" s="1" t="s">
        <v>397</v>
      </c>
      <c r="AG19" s="1" t="s">
        <v>397</v>
      </c>
      <c r="AH19" s="1" t="s">
        <v>397</v>
      </c>
      <c r="AI19" s="1" t="s">
        <v>397</v>
      </c>
      <c r="AJ19" s="3">
        <v>2.5000000000000001E-2</v>
      </c>
      <c r="AK19" s="3">
        <v>7.7499999999999999E-2</v>
      </c>
      <c r="AL19" s="3"/>
      <c r="AM19" s="1" t="s">
        <v>645</v>
      </c>
      <c r="AN19" s="1" t="s">
        <v>731</v>
      </c>
      <c r="AO19" s="1" t="s">
        <v>731</v>
      </c>
      <c r="AP19" s="1" t="s">
        <v>724</v>
      </c>
      <c r="AQ19" s="1">
        <v>2000</v>
      </c>
      <c r="AR19" s="1" t="s">
        <v>552</v>
      </c>
      <c r="AU19" s="1" t="s">
        <v>584</v>
      </c>
      <c r="AV19" s="1" t="s">
        <v>589</v>
      </c>
      <c r="AW19" s="1" t="s">
        <v>354</v>
      </c>
      <c r="AX19" s="3">
        <v>7.7499999999999999E-2</v>
      </c>
      <c r="AY19" s="1" t="s">
        <v>397</v>
      </c>
      <c r="AZ19" s="3">
        <v>8.1000000000000003E-2</v>
      </c>
      <c r="BA19" s="1" t="s">
        <v>592</v>
      </c>
      <c r="BB19" s="3">
        <v>6.6699999999999995E-2</v>
      </c>
      <c r="BC19" s="3">
        <v>1.0200000000000001E-2</v>
      </c>
      <c r="BD19" s="3">
        <f>14532681/17537950955</f>
        <v>8.2864189991686517E-4</v>
      </c>
      <c r="BE19" s="1" t="s">
        <v>396</v>
      </c>
      <c r="BF19" s="64">
        <v>18254321142</v>
      </c>
      <c r="BG19" s="64">
        <v>29272401978</v>
      </c>
      <c r="BH19" s="64">
        <v>11018080836</v>
      </c>
      <c r="BI19" s="3">
        <v>0.624</v>
      </c>
      <c r="BJ19" s="64">
        <v>3869730024</v>
      </c>
      <c r="BK19" s="64">
        <v>184262638</v>
      </c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14">
        <f>-216473124-157650103</f>
        <v>-374123227</v>
      </c>
      <c r="CE19" s="64"/>
      <c r="CF19" s="64"/>
      <c r="CG19" s="64"/>
      <c r="CH19" s="73">
        <f>11018080836-11189053202</f>
        <v>-170972366</v>
      </c>
      <c r="CI19" s="64"/>
      <c r="CJ19" s="64"/>
      <c r="CK19" s="14">
        <v>216473124</v>
      </c>
      <c r="CL19" s="64"/>
      <c r="CM19" s="64">
        <v>0</v>
      </c>
      <c r="CN19" s="64">
        <v>867151623</v>
      </c>
      <c r="CO19" s="64"/>
      <c r="CP19" s="64">
        <v>-64452206</v>
      </c>
    </row>
    <row r="20" spans="1:94" x14ac:dyDescent="0.35">
      <c r="A20" s="6" t="s">
        <v>985</v>
      </c>
      <c r="B20" s="5">
        <f t="shared" si="1"/>
        <v>2017</v>
      </c>
      <c r="C20" s="1">
        <f t="shared" si="1"/>
        <v>2018</v>
      </c>
      <c r="D20" s="1" t="s">
        <v>411</v>
      </c>
      <c r="E20" s="3">
        <v>0.1212</v>
      </c>
      <c r="F20" s="3">
        <v>4.1399999999999999E-2</v>
      </c>
      <c r="G20" s="3">
        <f>E20-F20</f>
        <v>7.980000000000001E-2</v>
      </c>
      <c r="H20" s="13">
        <v>-1014454613</v>
      </c>
      <c r="I20" s="3">
        <f t="shared" si="2"/>
        <v>0.22260000000000002</v>
      </c>
      <c r="J20" s="3">
        <f>26.4%-4.14%</f>
        <v>0.22260000000000002</v>
      </c>
      <c r="K20" s="3"/>
      <c r="L20" s="73">
        <v>1491336625</v>
      </c>
      <c r="M20" s="64">
        <v>328541240</v>
      </c>
      <c r="N20" s="2"/>
      <c r="O20" s="3">
        <v>0.11799999999999999</v>
      </c>
      <c r="P20" s="3"/>
      <c r="Q20" s="3"/>
      <c r="R20" s="3">
        <v>0.26400000000000001</v>
      </c>
      <c r="S20" s="3" t="s">
        <v>717</v>
      </c>
      <c r="T20" s="1" t="s">
        <v>713</v>
      </c>
      <c r="U20" s="3"/>
      <c r="V20" s="3"/>
      <c r="W20" s="1" t="s">
        <v>1223</v>
      </c>
      <c r="X20" s="1" t="s">
        <v>199</v>
      </c>
      <c r="Y20" s="1" t="s">
        <v>504</v>
      </c>
      <c r="Z20" s="3">
        <v>2.5000000000000001E-2</v>
      </c>
      <c r="AA20" s="3"/>
      <c r="AB20" s="3"/>
      <c r="AC20" s="1" t="s">
        <v>396</v>
      </c>
      <c r="AD20" s="1" t="s">
        <v>397</v>
      </c>
      <c r="AE20" s="1" t="s">
        <v>396</v>
      </c>
      <c r="AF20" s="1" t="s">
        <v>397</v>
      </c>
      <c r="AG20" s="1" t="s">
        <v>397</v>
      </c>
      <c r="AH20" s="1" t="s">
        <v>397</v>
      </c>
      <c r="AI20" s="1" t="s">
        <v>397</v>
      </c>
      <c r="AJ20" s="3">
        <v>2.5000000000000001E-2</v>
      </c>
      <c r="AK20" s="3">
        <v>7.6999999999999999E-2</v>
      </c>
      <c r="AL20" s="3"/>
      <c r="AM20" s="1" t="s">
        <v>645</v>
      </c>
      <c r="AN20" s="1" t="s">
        <v>733</v>
      </c>
      <c r="AO20" s="1" t="s">
        <v>733</v>
      </c>
      <c r="AP20" s="1" t="s">
        <v>724</v>
      </c>
      <c r="AQ20" s="1">
        <v>2000</v>
      </c>
      <c r="AR20" s="1" t="s">
        <v>552</v>
      </c>
      <c r="AU20" s="1" t="s">
        <v>584</v>
      </c>
      <c r="AV20" s="1" t="s">
        <v>589</v>
      </c>
      <c r="AW20" s="1" t="s">
        <v>354</v>
      </c>
      <c r="AX20" s="3">
        <v>7.6999999999999999E-2</v>
      </c>
      <c r="AY20" s="1" t="s">
        <v>397</v>
      </c>
      <c r="AZ20" s="3">
        <v>7.8299999999999995E-2</v>
      </c>
      <c r="BA20" s="1" t="s">
        <v>592</v>
      </c>
      <c r="BB20" s="3">
        <v>9.1499999999999998E-2</v>
      </c>
      <c r="BC20" s="3">
        <v>0.15190000000000001</v>
      </c>
      <c r="BD20" s="3">
        <f>(17762132-586166-2807080)/19513345675</f>
        <v>7.3636198729411381E-4</v>
      </c>
      <c r="BE20" s="1" t="s">
        <v>396</v>
      </c>
      <c r="BF20" s="64">
        <v>19210425004</v>
      </c>
      <c r="BG20" s="64">
        <v>29762623913</v>
      </c>
      <c r="BH20" s="64">
        <v>10552198909</v>
      </c>
      <c r="BI20" s="3">
        <v>0.64500000000000002</v>
      </c>
      <c r="BJ20" s="64">
        <v>3901627792</v>
      </c>
      <c r="BK20" s="64">
        <v>-237471810</v>
      </c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14">
        <f>-197209070</f>
        <v>-197209070</v>
      </c>
      <c r="CE20" s="64"/>
      <c r="CF20" s="64"/>
      <c r="CG20" s="64"/>
      <c r="CH20" s="73">
        <f>10552198909-11018080836</f>
        <v>-465881927</v>
      </c>
      <c r="CI20" s="64"/>
      <c r="CJ20" s="64"/>
      <c r="CK20" s="14">
        <v>9891500</v>
      </c>
      <c r="CL20" s="64"/>
      <c r="CM20" s="64">
        <v>135132845</v>
      </c>
      <c r="CN20" s="64">
        <v>853901265</v>
      </c>
      <c r="CO20" s="64"/>
      <c r="CP20" s="64">
        <v>-15672044</v>
      </c>
    </row>
    <row r="21" spans="1:94" x14ac:dyDescent="0.35">
      <c r="A21" s="6" t="s">
        <v>985</v>
      </c>
      <c r="B21" s="5">
        <f t="shared" si="1"/>
        <v>2018</v>
      </c>
      <c r="C21" s="1">
        <f t="shared" si="1"/>
        <v>2019</v>
      </c>
      <c r="D21" s="1" t="s">
        <v>411</v>
      </c>
      <c r="E21" s="3">
        <v>0.11</v>
      </c>
      <c r="F21" s="3">
        <v>3.0099999999999998E-2</v>
      </c>
      <c r="G21" s="3">
        <f>E21-F21</f>
        <v>7.9899999999999999E-2</v>
      </c>
      <c r="H21" s="13">
        <v>-1045692251</v>
      </c>
      <c r="I21" s="3">
        <f t="shared" si="2"/>
        <v>0.23390000000000002</v>
      </c>
      <c r="J21" s="3">
        <f>26.4%-3.01%</f>
        <v>0.23390000000000002</v>
      </c>
      <c r="K21" s="3"/>
      <c r="L21" s="73">
        <v>1589766893</v>
      </c>
      <c r="M21" s="64">
        <v>337928752</v>
      </c>
      <c r="N21" s="2"/>
      <c r="O21" s="3">
        <v>0.11799999999999999</v>
      </c>
      <c r="P21" s="3"/>
      <c r="Q21" s="3"/>
      <c r="R21" s="3">
        <v>0.26400000000000001</v>
      </c>
      <c r="S21" s="3" t="s">
        <v>717</v>
      </c>
      <c r="T21" s="1" t="s">
        <v>713</v>
      </c>
      <c r="U21" s="3"/>
      <c r="V21" s="3"/>
      <c r="W21" s="1" t="s">
        <v>1223</v>
      </c>
      <c r="X21" s="1" t="s">
        <v>199</v>
      </c>
      <c r="Y21" s="1" t="s">
        <v>504</v>
      </c>
      <c r="Z21" s="3">
        <v>2.5000000000000001E-2</v>
      </c>
      <c r="AA21" s="3"/>
      <c r="AB21" s="3"/>
      <c r="AC21" s="1" t="s">
        <v>396</v>
      </c>
      <c r="AD21" s="1" t="s">
        <v>397</v>
      </c>
      <c r="AE21" s="1" t="s">
        <v>396</v>
      </c>
      <c r="AF21" s="1" t="s">
        <v>397</v>
      </c>
      <c r="AG21" s="1" t="s">
        <v>397</v>
      </c>
      <c r="AH21" s="1" t="s">
        <v>397</v>
      </c>
      <c r="AI21" s="1" t="s">
        <v>397</v>
      </c>
      <c r="AJ21" s="3">
        <v>2.5000000000000001E-2</v>
      </c>
      <c r="AK21" s="3">
        <v>7.6499999999999999E-2</v>
      </c>
      <c r="AL21" s="3"/>
      <c r="AM21" s="1" t="s">
        <v>654</v>
      </c>
      <c r="AN21" s="1" t="s">
        <v>735</v>
      </c>
      <c r="AO21" s="1" t="s">
        <v>735</v>
      </c>
      <c r="AP21" s="1" t="s">
        <v>655</v>
      </c>
      <c r="AQ21" s="1">
        <v>2014</v>
      </c>
      <c r="AU21" s="1" t="s">
        <v>584</v>
      </c>
      <c r="AV21" s="1" t="s">
        <v>589</v>
      </c>
      <c r="AW21" s="1" t="s">
        <v>354</v>
      </c>
      <c r="AX21" s="3">
        <v>7.6499999999999999E-2</v>
      </c>
      <c r="AY21" s="1" t="s">
        <v>397</v>
      </c>
      <c r="AZ21" s="3">
        <v>8.0500000000000002E-2</v>
      </c>
      <c r="BA21" s="1" t="s">
        <v>592</v>
      </c>
      <c r="BB21" s="3">
        <v>9.4799999999999995E-2</v>
      </c>
      <c r="BC21" s="3">
        <v>0.1115</v>
      </c>
      <c r="BD21" s="3">
        <f>(29064944-13633156-1385063)/21046702165</f>
        <v>6.6740741090351246E-4</v>
      </c>
      <c r="BE21" s="1" t="s">
        <v>396</v>
      </c>
      <c r="BF21" s="64">
        <v>20319561584</v>
      </c>
      <c r="BG21" s="64">
        <v>30871879907</v>
      </c>
      <c r="BH21" s="64">
        <v>10552318323</v>
      </c>
      <c r="BI21" s="3">
        <v>0.65800000000000003</v>
      </c>
      <c r="BJ21" s="64">
        <v>3998051313</v>
      </c>
      <c r="BK21" s="64">
        <v>-319679363</v>
      </c>
      <c r="BL21" s="64"/>
      <c r="BM21" s="64"/>
      <c r="BN21" s="64"/>
      <c r="BO21" s="64"/>
      <c r="BP21" s="64"/>
      <c r="BQ21" s="64"/>
      <c r="BR21" s="64">
        <v>-32593912</v>
      </c>
      <c r="BS21" s="64"/>
      <c r="BT21" s="64"/>
      <c r="BU21" s="64"/>
      <c r="BV21" s="64"/>
      <c r="BW21" s="64"/>
      <c r="BX21" s="64"/>
      <c r="BY21" s="64">
        <v>90526250</v>
      </c>
      <c r="BZ21" s="64">
        <v>-157854237</v>
      </c>
      <c r="CA21" s="64"/>
      <c r="CB21" s="64"/>
      <c r="CC21" s="64"/>
      <c r="CD21" s="14">
        <f>29064944-38574608</f>
        <v>-9509664</v>
      </c>
      <c r="CE21" s="14"/>
      <c r="CF21" s="64"/>
      <c r="CG21" s="64"/>
      <c r="CH21" s="73">
        <f>10552318323-10552198909</f>
        <v>119414</v>
      </c>
      <c r="CI21" s="64"/>
      <c r="CJ21" s="64"/>
      <c r="CK21" s="14">
        <v>44451679</v>
      </c>
      <c r="CL21" s="64">
        <v>-8585163</v>
      </c>
      <c r="CM21" s="64">
        <f>550022780+137980715</f>
        <v>688003495</v>
      </c>
      <c r="CN21" s="64">
        <v>812519316</v>
      </c>
      <c r="CO21" s="64"/>
      <c r="CP21" s="64">
        <v>-61466736</v>
      </c>
    </row>
    <row r="22" spans="1:94" x14ac:dyDescent="0.35">
      <c r="A22" s="6" t="s">
        <v>985</v>
      </c>
      <c r="B22" s="5">
        <v>2019</v>
      </c>
      <c r="C22" s="1">
        <f t="shared" si="1"/>
        <v>2020</v>
      </c>
      <c r="D22" s="1" t="s">
        <v>411</v>
      </c>
      <c r="E22" s="3">
        <v>0.1116</v>
      </c>
      <c r="F22" s="3">
        <v>3.1800000000000002E-2</v>
      </c>
      <c r="G22" s="3">
        <f>E22-F22</f>
        <v>7.980000000000001E-2</v>
      </c>
      <c r="H22" s="13">
        <v>-1093595853</v>
      </c>
      <c r="I22" s="3">
        <f t="shared" si="2"/>
        <v>0.22220000000000001</v>
      </c>
      <c r="J22" s="3">
        <f>25.4%-3.18%</f>
        <v>0.22220000000000001</v>
      </c>
      <c r="K22" s="3"/>
      <c r="L22" s="73">
        <v>1622738503</v>
      </c>
      <c r="M22" s="64">
        <v>341398896</v>
      </c>
      <c r="N22" s="2"/>
      <c r="O22" s="3">
        <v>0.11799999999999999</v>
      </c>
      <c r="P22" s="3"/>
      <c r="Q22" s="3"/>
      <c r="R22" s="3">
        <v>0.254</v>
      </c>
      <c r="S22" s="3" t="s">
        <v>717</v>
      </c>
      <c r="T22" s="1" t="s">
        <v>713</v>
      </c>
      <c r="U22" s="3"/>
      <c r="V22" s="3"/>
      <c r="W22" s="1" t="s">
        <v>1223</v>
      </c>
      <c r="X22" s="1" t="s">
        <v>199</v>
      </c>
      <c r="Y22" s="1" t="s">
        <v>504</v>
      </c>
      <c r="Z22" s="3">
        <v>2.5000000000000001E-2</v>
      </c>
      <c r="AA22" s="3"/>
      <c r="AB22" s="3"/>
      <c r="AC22" s="1" t="s">
        <v>396</v>
      </c>
      <c r="AD22" s="1" t="s">
        <v>397</v>
      </c>
      <c r="AE22" s="1" t="s">
        <v>396</v>
      </c>
      <c r="AF22" s="1" t="s">
        <v>397</v>
      </c>
      <c r="AG22" s="1" t="s">
        <v>397</v>
      </c>
      <c r="AH22" s="1" t="s">
        <v>397</v>
      </c>
      <c r="AI22" s="1" t="s">
        <v>397</v>
      </c>
      <c r="AJ22" s="3">
        <v>2.5000000000000001E-2</v>
      </c>
      <c r="AK22" s="3">
        <v>7.5499999999999998E-2</v>
      </c>
      <c r="AL22" s="3"/>
      <c r="AM22" s="1" t="s">
        <v>654</v>
      </c>
      <c r="AN22" s="1" t="s">
        <v>738</v>
      </c>
      <c r="AO22" s="1" t="s">
        <v>738</v>
      </c>
      <c r="AP22" s="1" t="s">
        <v>655</v>
      </c>
      <c r="AQ22" s="1">
        <v>2014</v>
      </c>
      <c r="AU22" s="1" t="s">
        <v>584</v>
      </c>
      <c r="AV22" s="1" t="s">
        <v>589</v>
      </c>
      <c r="AW22" s="1" t="s">
        <v>354</v>
      </c>
      <c r="AX22" s="3">
        <v>7.5499999999999998E-2</v>
      </c>
      <c r="AY22" s="1" t="s">
        <v>397</v>
      </c>
      <c r="AZ22" s="3">
        <v>7.9500000000000001E-2</v>
      </c>
      <c r="BA22" s="1" t="s">
        <v>592</v>
      </c>
      <c r="BB22" s="3">
        <v>7.4800000000000005E-2</v>
      </c>
      <c r="BC22" s="3">
        <v>5.8599999999999999E-2</v>
      </c>
      <c r="BD22" s="3">
        <f>13445962/21652482372</f>
        <v>6.2098939830509698E-4</v>
      </c>
      <c r="BE22" s="1" t="s">
        <v>396</v>
      </c>
      <c r="BF22" s="64">
        <v>21183177985</v>
      </c>
      <c r="BG22" s="64">
        <v>31574146857</v>
      </c>
      <c r="BH22" s="64">
        <v>10390968872</v>
      </c>
      <c r="BI22" s="3">
        <v>0.67100000000000004</v>
      </c>
      <c r="BJ22" s="64">
        <v>4071754355</v>
      </c>
      <c r="BK22" s="64">
        <v>34045276</v>
      </c>
      <c r="BL22" s="64"/>
      <c r="BM22" s="64"/>
      <c r="BN22" s="64"/>
      <c r="BO22" s="64"/>
      <c r="BP22" s="64"/>
      <c r="BQ22" s="64"/>
      <c r="BR22" s="64">
        <v>-5572671</v>
      </c>
      <c r="BS22" s="64"/>
      <c r="BT22" s="64"/>
      <c r="BU22" s="64"/>
      <c r="BV22" s="64"/>
      <c r="BW22" s="64"/>
      <c r="BX22" s="64"/>
      <c r="BY22" s="64">
        <v>81714158</v>
      </c>
      <c r="BZ22" s="64">
        <v>-139570880</v>
      </c>
      <c r="CA22" s="64"/>
      <c r="CB22" s="64"/>
      <c r="CC22" s="64"/>
      <c r="CD22" s="14">
        <f>-3681627-59672073</f>
        <v>-63353700</v>
      </c>
      <c r="CE22" s="14"/>
      <c r="CF22" s="64"/>
      <c r="CG22" s="64"/>
      <c r="CH22" s="73">
        <f>10390968872-10552318323</f>
        <v>-161349451</v>
      </c>
      <c r="CI22" s="64"/>
      <c r="CJ22" s="64"/>
      <c r="CK22" s="14"/>
      <c r="CL22" s="64">
        <v>-21327137</v>
      </c>
      <c r="CM22" s="64">
        <v>298684629</v>
      </c>
      <c r="CN22" s="64">
        <v>807252352</v>
      </c>
      <c r="CO22" s="64"/>
      <c r="CP22" s="64">
        <v>-59425625</v>
      </c>
    </row>
    <row r="23" spans="1:94" x14ac:dyDescent="0.35">
      <c r="A23" s="6" t="s">
        <v>985</v>
      </c>
      <c r="B23" s="5">
        <v>2020</v>
      </c>
      <c r="C23" s="1">
        <v>2021</v>
      </c>
      <c r="D23" s="1" t="s">
        <v>411</v>
      </c>
      <c r="E23" s="3">
        <v>0.1108</v>
      </c>
      <c r="F23" s="3">
        <v>3.1E-2</v>
      </c>
      <c r="G23" s="3">
        <f>E23-F23</f>
        <v>7.9799999999999996E-2</v>
      </c>
      <c r="H23" s="13">
        <v>-1060779405</v>
      </c>
      <c r="I23" s="3">
        <f>J23+K23</f>
        <v>0.219</v>
      </c>
      <c r="J23" s="3">
        <f>25%-3.1%</f>
        <v>0.219</v>
      </c>
      <c r="K23" s="3"/>
      <c r="L23" s="73">
        <v>1656055823</v>
      </c>
      <c r="M23" s="64">
        <v>351287975</v>
      </c>
      <c r="N23" s="2"/>
      <c r="O23" s="3">
        <v>0.11799999999999999</v>
      </c>
      <c r="P23" s="3"/>
      <c r="Q23" s="3"/>
      <c r="R23" s="3">
        <v>0.25</v>
      </c>
      <c r="S23" s="3">
        <v>0.08</v>
      </c>
      <c r="T23" s="1" t="s">
        <v>713</v>
      </c>
      <c r="U23" s="3"/>
      <c r="V23" s="3"/>
      <c r="W23" s="1" t="s">
        <v>1223</v>
      </c>
      <c r="X23" s="1" t="s">
        <v>199</v>
      </c>
      <c r="Y23" s="1" t="s">
        <v>504</v>
      </c>
      <c r="Z23" s="3">
        <v>2.5000000000000001E-2</v>
      </c>
      <c r="AA23" s="3"/>
      <c r="AB23" s="3"/>
      <c r="AC23" s="1" t="s">
        <v>396</v>
      </c>
      <c r="AD23" s="1" t="s">
        <v>397</v>
      </c>
      <c r="AE23" s="1" t="s">
        <v>396</v>
      </c>
      <c r="AF23" s="1" t="s">
        <v>397</v>
      </c>
      <c r="AG23" s="1" t="s">
        <v>397</v>
      </c>
      <c r="AH23" s="1" t="s">
        <v>397</v>
      </c>
      <c r="AI23" s="1" t="s">
        <v>397</v>
      </c>
      <c r="AJ23" s="3">
        <v>2.3E-2</v>
      </c>
      <c r="AK23" s="3">
        <v>7.4499999999999997E-2</v>
      </c>
      <c r="AL23" s="3"/>
      <c r="AM23" s="1" t="s">
        <v>971</v>
      </c>
      <c r="AN23" s="1" t="s">
        <v>953</v>
      </c>
      <c r="AO23" s="1" t="s">
        <v>953</v>
      </c>
      <c r="AP23" s="1" t="s">
        <v>655</v>
      </c>
      <c r="AQ23" s="1">
        <v>2014</v>
      </c>
      <c r="AU23" s="1" t="s">
        <v>584</v>
      </c>
      <c r="AV23" s="1" t="s">
        <v>589</v>
      </c>
      <c r="AW23" s="1" t="s">
        <v>354</v>
      </c>
      <c r="AX23" s="3">
        <v>7.4499999999999997E-2</v>
      </c>
      <c r="AY23" s="1" t="s">
        <v>397</v>
      </c>
      <c r="AZ23" s="3">
        <v>7.4499999999999997E-2</v>
      </c>
      <c r="BA23" s="1" t="s">
        <v>592</v>
      </c>
      <c r="BB23" s="3">
        <v>6.8000000000000005E-2</v>
      </c>
      <c r="BC23" s="3">
        <v>8.2000000000000007E-3</v>
      </c>
      <c r="BD23" s="3">
        <f>15876681/21220586002</f>
        <v>7.481735423566368E-4</v>
      </c>
      <c r="BE23" s="1" t="s">
        <v>396</v>
      </c>
      <c r="BF23" s="14">
        <v>21971040392</v>
      </c>
      <c r="BG23" s="14">
        <v>32341038313</v>
      </c>
      <c r="BH23" s="14">
        <v>10369997921</v>
      </c>
      <c r="BI23" s="3">
        <v>0.67900000000000005</v>
      </c>
      <c r="BJ23" s="14">
        <v>4229620981</v>
      </c>
      <c r="BK23" s="14">
        <v>155871616</v>
      </c>
      <c r="BL23" s="14"/>
      <c r="BM23" s="14"/>
      <c r="BN23" s="14"/>
      <c r="BO23" s="14"/>
      <c r="BP23" s="14"/>
      <c r="BQ23" s="14"/>
      <c r="BR23" s="14">
        <v>-21429568</v>
      </c>
      <c r="BS23" s="14"/>
      <c r="BT23" s="14"/>
      <c r="BU23" s="14"/>
      <c r="BV23" s="14"/>
      <c r="BW23" s="14"/>
      <c r="BX23" s="14"/>
      <c r="BY23" s="14">
        <v>76533705</v>
      </c>
      <c r="BZ23" s="14">
        <v>27205905</v>
      </c>
      <c r="CA23" s="14"/>
      <c r="CB23" s="14"/>
      <c r="CC23" s="14"/>
      <c r="CD23" s="14">
        <f>-623316-78416752</f>
        <v>-79040068</v>
      </c>
      <c r="CE23" s="14"/>
      <c r="CF23" s="14"/>
      <c r="CG23" s="14"/>
      <c r="CH23" s="73">
        <f>10369997921-10390968872</f>
        <v>-20970951</v>
      </c>
      <c r="CI23" s="64"/>
      <c r="CJ23" s="64"/>
      <c r="CK23" s="14"/>
      <c r="CL23" s="14">
        <v>-36789397</v>
      </c>
      <c r="CM23" s="14">
        <v>309574521</v>
      </c>
      <c r="CN23" s="14">
        <v>784518150</v>
      </c>
      <c r="CO23" s="14"/>
      <c r="CP23" s="14">
        <v>92666407</v>
      </c>
    </row>
    <row r="24" spans="1:94" x14ac:dyDescent="0.35">
      <c r="A24" s="6" t="s">
        <v>985</v>
      </c>
      <c r="B24" s="5">
        <v>2021</v>
      </c>
      <c r="C24" s="1">
        <v>2022</v>
      </c>
      <c r="D24" s="1" t="s">
        <v>411</v>
      </c>
      <c r="E24" s="3">
        <v>0.1113</v>
      </c>
      <c r="F24" s="3">
        <v>3.15E-2</v>
      </c>
      <c r="G24" s="3">
        <f>E24-F24</f>
        <v>7.9799999999999996E-2</v>
      </c>
      <c r="H24" s="64">
        <v>-1083536506</v>
      </c>
      <c r="I24" s="3">
        <f>J24+K24</f>
        <v>0.20749999999999999</v>
      </c>
      <c r="J24" s="3">
        <f>23.9%-3.15%</f>
        <v>0.20749999999999999</v>
      </c>
      <c r="L24" s="73">
        <v>1665236336</v>
      </c>
      <c r="M24" s="64">
        <v>361684671</v>
      </c>
      <c r="O24" s="3">
        <v>0.11799999999999999</v>
      </c>
      <c r="R24" s="3">
        <v>0.23899999999999999</v>
      </c>
      <c r="S24" s="3">
        <v>0.08</v>
      </c>
      <c r="T24" s="1" t="s">
        <v>713</v>
      </c>
      <c r="W24" s="1" t="s">
        <v>1223</v>
      </c>
      <c r="X24" s="1" t="s">
        <v>199</v>
      </c>
      <c r="Y24" s="1" t="s">
        <v>504</v>
      </c>
      <c r="Z24" s="3">
        <v>2.5000000000000001E-2</v>
      </c>
      <c r="AC24" s="1" t="s">
        <v>396</v>
      </c>
      <c r="AD24" s="1" t="s">
        <v>397</v>
      </c>
      <c r="AE24" s="1" t="s">
        <v>396</v>
      </c>
      <c r="AF24" s="1" t="s">
        <v>397</v>
      </c>
      <c r="AG24" s="1" t="s">
        <v>397</v>
      </c>
      <c r="AH24" s="1" t="s">
        <v>397</v>
      </c>
      <c r="AI24" s="1" t="s">
        <v>397</v>
      </c>
      <c r="AJ24" s="3">
        <v>2.3E-2</v>
      </c>
      <c r="AK24" s="3">
        <v>7.2499999999999995E-2</v>
      </c>
      <c r="AL24" s="3"/>
      <c r="AM24" s="1" t="s">
        <v>971</v>
      </c>
      <c r="AN24" s="1" t="s">
        <v>738</v>
      </c>
      <c r="AO24" s="1" t="s">
        <v>738</v>
      </c>
      <c r="AP24" s="1" t="s">
        <v>655</v>
      </c>
      <c r="AQ24" s="1">
        <v>2014</v>
      </c>
      <c r="AU24" s="1" t="s">
        <v>584</v>
      </c>
      <c r="AV24" s="1" t="s">
        <v>589</v>
      </c>
      <c r="AW24" s="1" t="s">
        <v>354</v>
      </c>
      <c r="AX24" s="3">
        <v>7.3999999999999996E-2</v>
      </c>
      <c r="AY24" s="1" t="s">
        <v>397</v>
      </c>
      <c r="AZ24" s="3">
        <v>7.3999999999999996E-2</v>
      </c>
      <c r="BA24" s="1" t="s">
        <v>592</v>
      </c>
      <c r="BB24" s="3">
        <v>0.1265</v>
      </c>
      <c r="BC24" s="3">
        <v>0.34320000000000001</v>
      </c>
      <c r="BD24" s="3">
        <f>16087764/27724128255</f>
        <v>5.8028024730042143E-4</v>
      </c>
      <c r="BE24" s="1" t="s">
        <v>396</v>
      </c>
      <c r="BF24" s="64">
        <v>23741582928</v>
      </c>
      <c r="BG24" s="64">
        <v>33058826858</v>
      </c>
      <c r="BH24" s="64">
        <v>9317243930</v>
      </c>
      <c r="BI24" s="3">
        <v>0.71799999999999997</v>
      </c>
      <c r="BJ24" s="64">
        <v>4335090648</v>
      </c>
      <c r="BK24" s="64">
        <v>-1075214831</v>
      </c>
      <c r="BL24" s="64"/>
      <c r="BM24" s="64"/>
      <c r="BN24" s="64"/>
      <c r="BO24" s="64"/>
      <c r="BP24" s="64"/>
      <c r="BQ24" s="64"/>
      <c r="BR24" s="64">
        <v>-58333610</v>
      </c>
      <c r="BS24" s="64"/>
      <c r="BT24" s="64"/>
      <c r="BU24" s="64"/>
      <c r="BV24" s="64"/>
      <c r="BW24" s="64"/>
      <c r="BX24" s="64"/>
      <c r="BY24" s="64">
        <v>86492475</v>
      </c>
      <c r="BZ24" s="64">
        <v>42961139</v>
      </c>
      <c r="CA24" s="64"/>
      <c r="CB24" s="64"/>
      <c r="CC24" s="64"/>
      <c r="CD24" s="66">
        <f>-(59384117+412237-6937251)</f>
        <v>-52859103</v>
      </c>
      <c r="CE24" s="64"/>
      <c r="CF24" s="64"/>
      <c r="CG24" s="64"/>
      <c r="CH24" s="73">
        <f>9317243930-10369997921</f>
        <v>-1052753991</v>
      </c>
      <c r="CI24" s="14"/>
      <c r="CJ24" s="14">
        <v>6937251</v>
      </c>
      <c r="CK24" s="14">
        <v>265864686</v>
      </c>
      <c r="CL24" s="64">
        <v>-18612744</v>
      </c>
      <c r="CM24" s="65">
        <v>159214885</v>
      </c>
      <c r="CN24" s="64">
        <v>772564845</v>
      </c>
      <c r="CO24" s="14"/>
      <c r="CP24" s="64">
        <v>-84357976</v>
      </c>
    </row>
    <row r="25" spans="1:94" x14ac:dyDescent="0.35">
      <c r="A25" s="6" t="s">
        <v>985</v>
      </c>
      <c r="B25" s="5">
        <v>2022</v>
      </c>
      <c r="C25" s="1">
        <v>2023</v>
      </c>
      <c r="D25" s="1" t="s">
        <v>411</v>
      </c>
      <c r="E25" s="3">
        <v>0.1142</v>
      </c>
      <c r="F25" s="3">
        <v>3.44E-2</v>
      </c>
      <c r="G25" s="3">
        <f t="shared" ref="G25:G26" si="5">E25-F25</f>
        <v>7.9799999999999996E-2</v>
      </c>
      <c r="H25" s="72">
        <v>-1043897591</v>
      </c>
      <c r="I25" s="3">
        <f>J25+K25</f>
        <v>0.20760000000000001</v>
      </c>
      <c r="J25" s="3">
        <f>24.2%-3.44%</f>
        <v>0.20760000000000001</v>
      </c>
      <c r="L25" s="73">
        <v>1739467962</v>
      </c>
      <c r="M25" s="64">
        <v>378065213</v>
      </c>
      <c r="O25" s="3">
        <v>0.11799999999999999</v>
      </c>
      <c r="R25" s="98">
        <v>0.24199999999999999</v>
      </c>
      <c r="S25" s="3">
        <v>0.08</v>
      </c>
      <c r="T25" s="1" t="s">
        <v>713</v>
      </c>
      <c r="W25" s="1" t="s">
        <v>1241</v>
      </c>
      <c r="X25" s="1" t="s">
        <v>199</v>
      </c>
      <c r="Y25" s="1" t="s">
        <v>504</v>
      </c>
      <c r="Z25" s="3">
        <v>2.5000000000000001E-2</v>
      </c>
      <c r="AC25" s="1" t="s">
        <v>396</v>
      </c>
      <c r="AD25" s="1" t="s">
        <v>397</v>
      </c>
      <c r="AE25" s="1" t="s">
        <v>396</v>
      </c>
      <c r="AF25" s="1" t="s">
        <v>397</v>
      </c>
      <c r="AG25" s="1" t="s">
        <v>397</v>
      </c>
      <c r="AH25" s="1" t="s">
        <v>397</v>
      </c>
      <c r="AI25" s="1" t="s">
        <v>397</v>
      </c>
      <c r="AJ25" s="3">
        <v>2.3E-2</v>
      </c>
      <c r="AK25" s="3">
        <v>7.2499999999999995E-2</v>
      </c>
      <c r="AL25" s="3"/>
      <c r="AM25" s="1" t="s">
        <v>971</v>
      </c>
      <c r="AN25" s="1" t="s">
        <v>953</v>
      </c>
      <c r="AO25" s="1" t="s">
        <v>953</v>
      </c>
      <c r="AP25" s="1" t="s">
        <v>655</v>
      </c>
      <c r="AQ25" s="1">
        <v>2014</v>
      </c>
      <c r="AU25" s="1" t="s">
        <v>584</v>
      </c>
      <c r="AV25" s="1" t="s">
        <v>1201</v>
      </c>
      <c r="AW25" s="1" t="s">
        <v>354</v>
      </c>
      <c r="AX25" s="3">
        <v>7.2499999999999995E-2</v>
      </c>
      <c r="AY25" s="1" t="s">
        <v>397</v>
      </c>
      <c r="AZ25" s="3">
        <v>7.2499999999999995E-2</v>
      </c>
      <c r="BA25" s="1" t="s">
        <v>592</v>
      </c>
      <c r="BB25" s="3">
        <v>8.9599999999999999E-2</v>
      </c>
      <c r="BC25" s="3">
        <v>-7.4499999999999997E-2</v>
      </c>
      <c r="BD25" s="3">
        <f>16439739/25050873120</f>
        <v>6.5625413219130141E-4</v>
      </c>
      <c r="BE25" s="1" t="s">
        <v>396</v>
      </c>
      <c r="BF25" s="72">
        <v>25503661209</v>
      </c>
      <c r="BG25" s="72">
        <v>34593361759</v>
      </c>
      <c r="BH25" s="72">
        <v>9089700550</v>
      </c>
      <c r="BI25" s="3">
        <v>0.73699999999999999</v>
      </c>
      <c r="BJ25" s="72">
        <v>4541421889</v>
      </c>
      <c r="BK25" s="72">
        <v>-350363780</v>
      </c>
      <c r="BL25" s="72"/>
      <c r="BM25" s="72"/>
      <c r="BN25" s="72"/>
      <c r="BO25" s="72"/>
      <c r="BP25" s="72"/>
      <c r="BQ25" s="72"/>
      <c r="BR25" s="72">
        <v>-56879468</v>
      </c>
      <c r="BS25" s="72"/>
      <c r="BT25" s="72"/>
      <c r="BU25" s="72"/>
      <c r="BV25" s="72"/>
      <c r="BW25" s="72"/>
      <c r="BX25" s="72"/>
      <c r="BY25" s="72">
        <v>61839781</v>
      </c>
      <c r="BZ25" s="72">
        <v>194138984</v>
      </c>
      <c r="CA25" s="72"/>
      <c r="CB25" s="72"/>
      <c r="CC25" s="72"/>
      <c r="CD25" s="76">
        <f>-(58198991+60261-353117800)</f>
        <v>294858548</v>
      </c>
      <c r="CE25" s="72"/>
      <c r="CF25" s="72"/>
      <c r="CG25" s="72"/>
      <c r="CH25" s="73">
        <f>9089700550-9317243930</f>
        <v>-227543380</v>
      </c>
      <c r="CI25" s="73"/>
      <c r="CJ25" s="73">
        <v>353117800</v>
      </c>
      <c r="CK25" s="73">
        <v>30502699</v>
      </c>
      <c r="CL25" s="72">
        <v>-48092612</v>
      </c>
      <c r="CM25" s="74">
        <v>498139277</v>
      </c>
      <c r="CN25" s="72">
        <v>689476051</v>
      </c>
      <c r="CO25" s="73"/>
      <c r="CP25" s="72">
        <v>-144147469</v>
      </c>
    </row>
    <row r="26" spans="1:94" x14ac:dyDescent="0.35">
      <c r="A26" s="6" t="s">
        <v>985</v>
      </c>
      <c r="B26" s="5">
        <v>2023</v>
      </c>
      <c r="C26" s="1">
        <v>2024</v>
      </c>
      <c r="D26" s="1" t="s">
        <v>411</v>
      </c>
      <c r="E26" s="3">
        <v>0.11600000000000001</v>
      </c>
      <c r="F26" s="3">
        <v>3.6200000000000003E-2</v>
      </c>
      <c r="G26" s="3">
        <f t="shared" si="5"/>
        <v>7.980000000000001E-2</v>
      </c>
      <c r="H26" s="72">
        <v>-1094849286</v>
      </c>
      <c r="I26" s="3">
        <f>J26+K26</f>
        <v>0.1948</v>
      </c>
      <c r="J26" s="3">
        <f>23.1%-3.62%</f>
        <v>0.1948</v>
      </c>
      <c r="L26" s="73">
        <v>1902760533</v>
      </c>
      <c r="M26" s="64">
        <v>406654301</v>
      </c>
      <c r="O26" s="3">
        <v>0.11799999999999999</v>
      </c>
      <c r="R26" s="98">
        <v>0.23100000000000001</v>
      </c>
      <c r="S26" s="3">
        <v>0.08</v>
      </c>
      <c r="T26" s="1" t="s">
        <v>713</v>
      </c>
      <c r="W26" s="1" t="s">
        <v>1241</v>
      </c>
      <c r="X26" s="1" t="s">
        <v>199</v>
      </c>
      <c r="Y26" s="1" t="s">
        <v>504</v>
      </c>
      <c r="Z26" s="3">
        <v>2.5000000000000001E-2</v>
      </c>
      <c r="AC26" s="1" t="s">
        <v>396</v>
      </c>
      <c r="AD26" s="1" t="s">
        <v>397</v>
      </c>
      <c r="AE26" s="1" t="s">
        <v>396</v>
      </c>
      <c r="AF26" s="1" t="s">
        <v>397</v>
      </c>
      <c r="AG26" s="1" t="s">
        <v>397</v>
      </c>
      <c r="AH26" s="1" t="s">
        <v>397</v>
      </c>
      <c r="AI26" s="1" t="s">
        <v>397</v>
      </c>
      <c r="AJ26" s="3">
        <v>2.4E-2</v>
      </c>
      <c r="AK26" s="3">
        <v>7.2499999999999995E-2</v>
      </c>
      <c r="AL26" s="3"/>
      <c r="AM26" s="1" t="s">
        <v>971</v>
      </c>
      <c r="AN26" s="1" t="s">
        <v>1242</v>
      </c>
      <c r="AO26" s="1" t="s">
        <v>1242</v>
      </c>
      <c r="AP26" s="1" t="s">
        <v>1235</v>
      </c>
      <c r="AQ26" s="1">
        <v>2019</v>
      </c>
      <c r="AR26" s="1" t="s">
        <v>1243</v>
      </c>
      <c r="AU26" s="1" t="s">
        <v>584</v>
      </c>
      <c r="AV26" s="1" t="s">
        <v>1201</v>
      </c>
      <c r="AW26" s="1" t="s">
        <v>354</v>
      </c>
      <c r="AX26" s="3">
        <v>7.2499999999999995E-2</v>
      </c>
      <c r="AY26" s="1" t="s">
        <v>397</v>
      </c>
      <c r="AZ26" s="3">
        <v>7.2499999999999995E-2</v>
      </c>
      <c r="BA26" s="1" t="s">
        <v>592</v>
      </c>
      <c r="BB26" s="3">
        <v>6.7900000000000002E-2</v>
      </c>
      <c r="BC26" s="3">
        <v>6.5799999999999997E-2</v>
      </c>
      <c r="BD26" s="3">
        <f>17725104/26125186904</f>
        <v>6.7846802647318584E-4</v>
      </c>
      <c r="BE26" s="1" t="s">
        <v>396</v>
      </c>
      <c r="BF26" s="72">
        <v>26651188968</v>
      </c>
      <c r="BG26" s="72">
        <v>35159120477</v>
      </c>
      <c r="BH26" s="72">
        <v>8507931509</v>
      </c>
      <c r="BI26" s="3">
        <v>0.75800000000000001</v>
      </c>
      <c r="BJ26" s="72">
        <v>4914692995</v>
      </c>
      <c r="BK26" s="72">
        <v>115705440</v>
      </c>
      <c r="BL26" s="72"/>
      <c r="BM26" s="72"/>
      <c r="BN26" s="72"/>
      <c r="BO26" s="72"/>
      <c r="BP26" s="72"/>
      <c r="BQ26" s="72"/>
      <c r="BR26" s="72">
        <v>-18809038</v>
      </c>
      <c r="BS26" s="72"/>
      <c r="BT26" s="72"/>
      <c r="BU26" s="72"/>
      <c r="BV26" s="72"/>
      <c r="BW26" s="72"/>
      <c r="BX26" s="72"/>
      <c r="BY26" s="72">
        <v>22733087</v>
      </c>
      <c r="BZ26" s="72">
        <v>382805184</v>
      </c>
      <c r="CA26" s="72"/>
      <c r="CB26" s="72"/>
      <c r="CC26" s="72"/>
      <c r="CD26" s="76">
        <f>-35270398+725104</f>
        <v>-34545294</v>
      </c>
      <c r="CE26" s="72"/>
      <c r="CF26" s="72"/>
      <c r="CG26" s="72"/>
      <c r="CH26" s="73">
        <f>8507931509-9089700550</f>
        <v>-581769041</v>
      </c>
      <c r="CI26" s="73"/>
      <c r="CJ26" s="73"/>
      <c r="CK26" s="73"/>
      <c r="CL26" s="72">
        <v>-107663234</v>
      </c>
      <c r="CM26" s="74">
        <v>-368442080</v>
      </c>
      <c r="CN26" s="72">
        <v>659003290</v>
      </c>
      <c r="CO26" s="73"/>
      <c r="CP26" s="72">
        <v>-137707110</v>
      </c>
    </row>
    <row r="27" spans="1:94" x14ac:dyDescent="0.35">
      <c r="F27" s="4"/>
      <c r="I27" s="4"/>
      <c r="M27" s="4"/>
      <c r="N27" s="4"/>
      <c r="R27" s="4"/>
      <c r="AD27" s="4"/>
      <c r="AL27" s="4"/>
      <c r="AM27" s="4"/>
      <c r="AS27" s="4"/>
      <c r="AV27" s="7"/>
      <c r="AZ27" s="7"/>
      <c r="BA27" s="4"/>
      <c r="CD27" s="14"/>
    </row>
    <row r="28" spans="1:94" x14ac:dyDescent="0.35">
      <c r="A28" s="1" t="s">
        <v>252</v>
      </c>
    </row>
    <row r="29" spans="1:94" x14ac:dyDescent="0.35">
      <c r="A29" s="6" t="s">
        <v>985</v>
      </c>
      <c r="B29" s="5">
        <v>2001</v>
      </c>
      <c r="C29" s="1" t="s">
        <v>593</v>
      </c>
      <c r="E29" s="1" t="s">
        <v>413</v>
      </c>
      <c r="F29" s="1" t="s">
        <v>432</v>
      </c>
      <c r="G29" s="1" t="s">
        <v>432</v>
      </c>
      <c r="H29" s="1" t="s">
        <v>450</v>
      </c>
      <c r="I29" s="1" t="s">
        <v>432</v>
      </c>
      <c r="J29" s="1" t="s">
        <v>432</v>
      </c>
      <c r="K29" s="1" t="s">
        <v>593</v>
      </c>
      <c r="L29" s="1" t="s">
        <v>618</v>
      </c>
      <c r="M29" s="1" t="s">
        <v>618</v>
      </c>
      <c r="O29" s="1" t="s">
        <v>432</v>
      </c>
      <c r="R29" s="1" t="s">
        <v>432</v>
      </c>
      <c r="S29" s="1" t="s">
        <v>593</v>
      </c>
      <c r="T29" s="1" t="s">
        <v>492</v>
      </c>
      <c r="W29" s="1" t="s">
        <v>492</v>
      </c>
      <c r="X29" s="1" t="s">
        <v>505</v>
      </c>
      <c r="Y29" s="1" t="s">
        <v>505</v>
      </c>
      <c r="AA29" s="1" t="s">
        <v>705</v>
      </c>
      <c r="AE29" s="1" t="s">
        <v>668</v>
      </c>
      <c r="AK29" s="1" t="s">
        <v>568</v>
      </c>
      <c r="AP29" s="1" t="s">
        <v>617</v>
      </c>
      <c r="AQ29" s="1" t="s">
        <v>617</v>
      </c>
      <c r="AU29" s="1" t="s">
        <v>568</v>
      </c>
      <c r="AV29" s="1" t="s">
        <v>568</v>
      </c>
      <c r="AW29" s="1" t="s">
        <v>413</v>
      </c>
      <c r="AX29" s="1" t="s">
        <v>568</v>
      </c>
      <c r="AZ29" s="1" t="s">
        <v>568</v>
      </c>
      <c r="BA29" s="1" t="s">
        <v>663</v>
      </c>
      <c r="BB29" s="1" t="s">
        <v>593</v>
      </c>
      <c r="BC29" s="1" t="s">
        <v>593</v>
      </c>
      <c r="BD29" s="1" t="s">
        <v>618</v>
      </c>
      <c r="BF29" s="1" t="s">
        <v>469</v>
      </c>
      <c r="BG29" s="1" t="s">
        <v>469</v>
      </c>
      <c r="BH29" s="1" t="s">
        <v>469</v>
      </c>
      <c r="BI29" s="1" t="s">
        <v>469</v>
      </c>
      <c r="BJ29" s="1" t="s">
        <v>469</v>
      </c>
      <c r="BK29" s="1" t="s">
        <v>450</v>
      </c>
      <c r="CD29" s="1" t="s">
        <v>450</v>
      </c>
      <c r="CH29" s="1" t="s">
        <v>450</v>
      </c>
      <c r="CK29" s="1" t="s">
        <v>450</v>
      </c>
      <c r="CN29" s="1" t="s">
        <v>450</v>
      </c>
      <c r="CP29" s="1" t="s">
        <v>450</v>
      </c>
    </row>
    <row r="30" spans="1:94" x14ac:dyDescent="0.35">
      <c r="A30" s="6" t="s">
        <v>985</v>
      </c>
      <c r="B30" s="5">
        <f t="shared" ref="B30:B46" si="6">B29+1</f>
        <v>2002</v>
      </c>
      <c r="C30" s="1" t="s">
        <v>594</v>
      </c>
      <c r="E30" s="1" t="s">
        <v>414</v>
      </c>
      <c r="F30" s="1" t="s">
        <v>433</v>
      </c>
      <c r="G30" s="1" t="s">
        <v>433</v>
      </c>
      <c r="H30" s="1" t="s">
        <v>451</v>
      </c>
      <c r="I30" s="1" t="s">
        <v>433</v>
      </c>
      <c r="J30" s="1" t="s">
        <v>433</v>
      </c>
      <c r="K30" s="1" t="s">
        <v>594</v>
      </c>
      <c r="L30" s="1" t="s">
        <v>619</v>
      </c>
      <c r="M30" s="1" t="s">
        <v>619</v>
      </c>
      <c r="O30" s="1" t="s">
        <v>433</v>
      </c>
      <c r="R30" s="1" t="s">
        <v>433</v>
      </c>
      <c r="S30" s="1" t="s">
        <v>594</v>
      </c>
      <c r="T30" s="1" t="s">
        <v>493</v>
      </c>
      <c r="W30" s="1" t="s">
        <v>493</v>
      </c>
      <c r="X30" s="1" t="s">
        <v>506</v>
      </c>
      <c r="Y30" s="1" t="s">
        <v>506</v>
      </c>
      <c r="AA30" s="1" t="s">
        <v>704</v>
      </c>
      <c r="AE30" s="1" t="s">
        <v>669</v>
      </c>
      <c r="AK30" s="1" t="s">
        <v>569</v>
      </c>
      <c r="AP30" s="1" t="s">
        <v>620</v>
      </c>
      <c r="AQ30" s="1" t="s">
        <v>620</v>
      </c>
      <c r="AU30" s="1" t="s">
        <v>569</v>
      </c>
      <c r="AV30" s="1" t="s">
        <v>569</v>
      </c>
      <c r="AW30" s="1" t="s">
        <v>414</v>
      </c>
      <c r="AX30" s="1" t="s">
        <v>569</v>
      </c>
      <c r="AZ30" s="1" t="s">
        <v>569</v>
      </c>
      <c r="BA30" s="1" t="s">
        <v>662</v>
      </c>
      <c r="BB30" s="1" t="s">
        <v>594</v>
      </c>
      <c r="BC30" s="1" t="s">
        <v>594</v>
      </c>
      <c r="BD30" s="1" t="s">
        <v>618</v>
      </c>
      <c r="BF30" s="1" t="s">
        <v>470</v>
      </c>
      <c r="BG30" s="1" t="s">
        <v>470</v>
      </c>
      <c r="BH30" s="1" t="s">
        <v>470</v>
      </c>
      <c r="BI30" s="1" t="s">
        <v>470</v>
      </c>
      <c r="BJ30" s="1" t="s">
        <v>470</v>
      </c>
      <c r="BK30" s="1" t="s">
        <v>451</v>
      </c>
      <c r="CD30" s="1" t="s">
        <v>451</v>
      </c>
      <c r="CH30" s="1" t="s">
        <v>451</v>
      </c>
      <c r="CK30" s="1" t="s">
        <v>451</v>
      </c>
      <c r="CN30" s="1" t="s">
        <v>451</v>
      </c>
      <c r="CP30" s="1" t="s">
        <v>451</v>
      </c>
    </row>
    <row r="31" spans="1:94" x14ac:dyDescent="0.35">
      <c r="A31" s="6" t="s">
        <v>985</v>
      </c>
      <c r="B31" s="5">
        <f t="shared" si="6"/>
        <v>2003</v>
      </c>
      <c r="C31" s="1" t="s">
        <v>595</v>
      </c>
      <c r="E31" s="1" t="s">
        <v>415</v>
      </c>
      <c r="F31" s="1" t="s">
        <v>434</v>
      </c>
      <c r="G31" s="1" t="s">
        <v>434</v>
      </c>
      <c r="H31" s="1" t="s">
        <v>452</v>
      </c>
      <c r="I31" s="1" t="s">
        <v>434</v>
      </c>
      <c r="J31" s="1" t="s">
        <v>434</v>
      </c>
      <c r="K31" s="1" t="s">
        <v>595</v>
      </c>
      <c r="L31" s="1" t="s">
        <v>621</v>
      </c>
      <c r="M31" s="1" t="s">
        <v>621</v>
      </c>
      <c r="O31" s="1" t="s">
        <v>434</v>
      </c>
      <c r="R31" s="1" t="s">
        <v>434</v>
      </c>
      <c r="S31" s="1" t="s">
        <v>595</v>
      </c>
      <c r="T31" s="1" t="s">
        <v>494</v>
      </c>
      <c r="W31" s="1" t="s">
        <v>494</v>
      </c>
      <c r="X31" s="1" t="s">
        <v>507</v>
      </c>
      <c r="Y31" s="1" t="s">
        <v>507</v>
      </c>
      <c r="AA31" s="1" t="s">
        <v>507</v>
      </c>
      <c r="AC31" s="1" t="s">
        <v>521</v>
      </c>
      <c r="AD31" s="1" t="s">
        <v>521</v>
      </c>
      <c r="AE31" s="1" t="s">
        <v>527</v>
      </c>
      <c r="AJ31" s="1" t="s">
        <v>356</v>
      </c>
      <c r="AK31" s="1" t="s">
        <v>570</v>
      </c>
      <c r="AM31" s="1" t="s">
        <v>356</v>
      </c>
      <c r="AP31" s="1" t="s">
        <v>554</v>
      </c>
      <c r="AQ31" s="1" t="s">
        <v>554</v>
      </c>
      <c r="AU31" s="1" t="s">
        <v>570</v>
      </c>
      <c r="AV31" s="1" t="s">
        <v>570</v>
      </c>
      <c r="AW31" s="1" t="s">
        <v>415</v>
      </c>
      <c r="AX31" s="1" t="s">
        <v>570</v>
      </c>
      <c r="AZ31" s="1" t="s">
        <v>570</v>
      </c>
      <c r="BA31" s="1" t="s">
        <v>661</v>
      </c>
      <c r="BB31" s="1" t="s">
        <v>595</v>
      </c>
      <c r="BC31" s="1" t="s">
        <v>595</v>
      </c>
      <c r="BD31" s="1" t="s">
        <v>621</v>
      </c>
      <c r="BF31" s="1" t="s">
        <v>471</v>
      </c>
      <c r="BG31" s="1" t="s">
        <v>471</v>
      </c>
      <c r="BH31" s="1" t="s">
        <v>471</v>
      </c>
      <c r="BI31" s="1" t="s">
        <v>471</v>
      </c>
      <c r="BJ31" s="1" t="s">
        <v>471</v>
      </c>
      <c r="BK31" s="1" t="s">
        <v>452</v>
      </c>
      <c r="CD31" s="1" t="s">
        <v>452</v>
      </c>
      <c r="CH31" s="1" t="s">
        <v>452</v>
      </c>
      <c r="CK31" s="1" t="s">
        <v>452</v>
      </c>
      <c r="CM31" s="1" t="s">
        <v>452</v>
      </c>
      <c r="CN31" s="1" t="s">
        <v>452</v>
      </c>
      <c r="CP31" s="1" t="s">
        <v>452</v>
      </c>
    </row>
    <row r="32" spans="1:94" x14ac:dyDescent="0.35">
      <c r="A32" s="6" t="s">
        <v>985</v>
      </c>
      <c r="B32" s="5">
        <f t="shared" si="6"/>
        <v>2004</v>
      </c>
      <c r="C32" s="1" t="s">
        <v>596</v>
      </c>
      <c r="E32" s="1" t="s">
        <v>416</v>
      </c>
      <c r="F32" s="1" t="s">
        <v>435</v>
      </c>
      <c r="G32" s="1" t="s">
        <v>435</v>
      </c>
      <c r="H32" s="1" t="s">
        <v>453</v>
      </c>
      <c r="I32" s="1" t="s">
        <v>435</v>
      </c>
      <c r="J32" s="1" t="s">
        <v>435</v>
      </c>
      <c r="K32" s="1" t="s">
        <v>596</v>
      </c>
      <c r="L32" s="1" t="s">
        <v>623</v>
      </c>
      <c r="M32" s="1" t="s">
        <v>623</v>
      </c>
      <c r="O32" s="1" t="s">
        <v>435</v>
      </c>
      <c r="R32" s="1" t="s">
        <v>435</v>
      </c>
      <c r="S32" s="1" t="s">
        <v>596</v>
      </c>
      <c r="T32" s="1" t="s">
        <v>495</v>
      </c>
      <c r="W32" s="1" t="s">
        <v>495</v>
      </c>
      <c r="X32" s="1" t="s">
        <v>508</v>
      </c>
      <c r="Y32" s="1" t="s">
        <v>508</v>
      </c>
      <c r="AA32" s="1" t="s">
        <v>508</v>
      </c>
      <c r="AC32" s="1" t="s">
        <v>522</v>
      </c>
      <c r="AD32" s="1" t="s">
        <v>522</v>
      </c>
      <c r="AE32" s="1" t="s">
        <v>528</v>
      </c>
      <c r="AJ32" s="1" t="s">
        <v>357</v>
      </c>
      <c r="AK32" s="1" t="s">
        <v>571</v>
      </c>
      <c r="AM32" s="1" t="s">
        <v>357</v>
      </c>
      <c r="AP32" s="1" t="s">
        <v>555</v>
      </c>
      <c r="AQ32" s="1" t="s">
        <v>555</v>
      </c>
      <c r="AU32" s="1" t="s">
        <v>571</v>
      </c>
      <c r="AV32" s="1" t="s">
        <v>571</v>
      </c>
      <c r="AW32" s="1" t="s">
        <v>416</v>
      </c>
      <c r="AX32" s="1" t="s">
        <v>571</v>
      </c>
      <c r="AZ32" s="1" t="s">
        <v>571</v>
      </c>
      <c r="BA32" s="1" t="s">
        <v>660</v>
      </c>
      <c r="BB32" s="1" t="s">
        <v>596</v>
      </c>
      <c r="BC32" s="1" t="s">
        <v>596</v>
      </c>
      <c r="BD32" s="1" t="s">
        <v>623</v>
      </c>
      <c r="BF32" s="1" t="s">
        <v>472</v>
      </c>
      <c r="BG32" s="1" t="s">
        <v>472</v>
      </c>
      <c r="BH32" s="1" t="s">
        <v>472</v>
      </c>
      <c r="BI32" s="1" t="s">
        <v>472</v>
      </c>
      <c r="BJ32" s="1" t="s">
        <v>472</v>
      </c>
      <c r="BK32" s="1" t="s">
        <v>453</v>
      </c>
      <c r="CD32" s="1" t="s">
        <v>453</v>
      </c>
      <c r="CH32" s="1" t="s">
        <v>453</v>
      </c>
      <c r="CK32" s="1" t="s">
        <v>453</v>
      </c>
      <c r="CN32" s="1" t="s">
        <v>453</v>
      </c>
      <c r="CP32" s="1" t="s">
        <v>453</v>
      </c>
    </row>
    <row r="33" spans="1:94" x14ac:dyDescent="0.35">
      <c r="A33" s="6" t="s">
        <v>985</v>
      </c>
      <c r="B33" s="5">
        <f t="shared" si="6"/>
        <v>2005</v>
      </c>
      <c r="C33" s="1" t="s">
        <v>627</v>
      </c>
      <c r="E33" s="1" t="s">
        <v>417</v>
      </c>
      <c r="F33" s="1" t="s">
        <v>436</v>
      </c>
      <c r="G33" s="1" t="s">
        <v>436</v>
      </c>
      <c r="H33" s="1" t="s">
        <v>454</v>
      </c>
      <c r="I33" s="1" t="s">
        <v>436</v>
      </c>
      <c r="J33" s="1" t="s">
        <v>436</v>
      </c>
      <c r="K33" s="1" t="s">
        <v>627</v>
      </c>
      <c r="L33" s="1" t="s">
        <v>625</v>
      </c>
      <c r="M33" s="1" t="s">
        <v>625</v>
      </c>
      <c r="O33" s="1" t="s">
        <v>436</v>
      </c>
      <c r="R33" s="1" t="s">
        <v>436</v>
      </c>
      <c r="S33" s="1" t="s">
        <v>627</v>
      </c>
      <c r="T33" s="1" t="s">
        <v>496</v>
      </c>
      <c r="W33" s="1" t="s">
        <v>496</v>
      </c>
      <c r="X33" s="1" t="s">
        <v>509</v>
      </c>
      <c r="Y33" s="1" t="s">
        <v>509</v>
      </c>
      <c r="AA33" s="1" t="s">
        <v>509</v>
      </c>
      <c r="AC33" s="1" t="s">
        <v>523</v>
      </c>
      <c r="AD33" s="1" t="s">
        <v>523</v>
      </c>
      <c r="AE33" s="1" t="s">
        <v>529</v>
      </c>
      <c r="AJ33" s="1" t="s">
        <v>358</v>
      </c>
      <c r="AK33" s="1" t="s">
        <v>626</v>
      </c>
      <c r="AM33" s="1" t="s">
        <v>358</v>
      </c>
      <c r="AP33" s="1" t="s">
        <v>556</v>
      </c>
      <c r="AQ33" s="1" t="s">
        <v>556</v>
      </c>
      <c r="AU33" s="1" t="s">
        <v>626</v>
      </c>
      <c r="AV33" s="1" t="s">
        <v>698</v>
      </c>
      <c r="AW33" s="1" t="s">
        <v>417</v>
      </c>
      <c r="AX33" s="1" t="s">
        <v>626</v>
      </c>
      <c r="AZ33" s="1" t="s">
        <v>626</v>
      </c>
      <c r="BA33" s="1" t="s">
        <v>659</v>
      </c>
      <c r="BB33" s="1" t="s">
        <v>627</v>
      </c>
      <c r="BC33" s="1" t="s">
        <v>627</v>
      </c>
      <c r="BD33" s="1" t="s">
        <v>625</v>
      </c>
      <c r="BF33" s="1" t="s">
        <v>473</v>
      </c>
      <c r="BG33" s="1" t="s">
        <v>473</v>
      </c>
      <c r="BH33" s="1" t="s">
        <v>473</v>
      </c>
      <c r="BI33" s="1" t="s">
        <v>473</v>
      </c>
      <c r="BJ33" s="1" t="s">
        <v>473</v>
      </c>
      <c r="BK33" s="1" t="s">
        <v>454</v>
      </c>
      <c r="CD33" s="1" t="s">
        <v>454</v>
      </c>
      <c r="CH33" s="1" t="s">
        <v>454</v>
      </c>
      <c r="CK33" s="1" t="s">
        <v>454</v>
      </c>
      <c r="CN33" s="1" t="s">
        <v>454</v>
      </c>
      <c r="CP33" s="1" t="s">
        <v>454</v>
      </c>
    </row>
    <row r="34" spans="1:94" x14ac:dyDescent="0.35">
      <c r="A34" s="6" t="s">
        <v>985</v>
      </c>
      <c r="B34" s="5">
        <f t="shared" si="6"/>
        <v>2006</v>
      </c>
      <c r="C34" s="1" t="s">
        <v>597</v>
      </c>
      <c r="E34" s="1" t="s">
        <v>418</v>
      </c>
      <c r="F34" s="1" t="s">
        <v>437</v>
      </c>
      <c r="G34" s="1" t="s">
        <v>437</v>
      </c>
      <c r="H34" s="1" t="s">
        <v>455</v>
      </c>
      <c r="I34" s="1" t="s">
        <v>437</v>
      </c>
      <c r="J34" s="1" t="s">
        <v>437</v>
      </c>
      <c r="K34" s="1" t="s">
        <v>597</v>
      </c>
      <c r="L34" s="1" t="s">
        <v>628</v>
      </c>
      <c r="M34" s="1" t="s">
        <v>628</v>
      </c>
      <c r="O34" s="1" t="s">
        <v>437</v>
      </c>
      <c r="R34" s="1" t="s">
        <v>437</v>
      </c>
      <c r="S34" s="1" t="s">
        <v>597</v>
      </c>
      <c r="T34" s="1" t="s">
        <v>497</v>
      </c>
      <c r="W34" s="1" t="s">
        <v>497</v>
      </c>
      <c r="X34" s="1" t="s">
        <v>510</v>
      </c>
      <c r="Y34" s="1" t="s">
        <v>510</v>
      </c>
      <c r="AA34" s="1" t="s">
        <v>510</v>
      </c>
      <c r="AC34" s="1" t="s">
        <v>524</v>
      </c>
      <c r="AD34" s="1" t="s">
        <v>524</v>
      </c>
      <c r="AE34" s="1" t="s">
        <v>530</v>
      </c>
      <c r="AJ34" s="1" t="s">
        <v>359</v>
      </c>
      <c r="AK34" s="1" t="s">
        <v>572</v>
      </c>
      <c r="AM34" s="1" t="s">
        <v>359</v>
      </c>
      <c r="AP34" s="1" t="s">
        <v>557</v>
      </c>
      <c r="AQ34" s="1" t="s">
        <v>557</v>
      </c>
      <c r="AU34" s="1" t="s">
        <v>629</v>
      </c>
      <c r="AV34" s="1" t="s">
        <v>572</v>
      </c>
      <c r="AW34" s="1" t="s">
        <v>418</v>
      </c>
      <c r="AX34" s="1" t="s">
        <v>572</v>
      </c>
      <c r="AZ34" s="1" t="s">
        <v>572</v>
      </c>
      <c r="BA34" s="1" t="s">
        <v>658</v>
      </c>
      <c r="BB34" s="1" t="s">
        <v>597</v>
      </c>
      <c r="BC34" s="1" t="s">
        <v>597</v>
      </c>
      <c r="BD34" s="1" t="s">
        <v>628</v>
      </c>
      <c r="BF34" s="1" t="s">
        <v>474</v>
      </c>
      <c r="BG34" s="1" t="s">
        <v>474</v>
      </c>
      <c r="BH34" s="1" t="s">
        <v>474</v>
      </c>
      <c r="BI34" s="1" t="s">
        <v>474</v>
      </c>
      <c r="BJ34" s="1" t="s">
        <v>474</v>
      </c>
      <c r="BK34" s="1" t="s">
        <v>455</v>
      </c>
      <c r="CD34" s="1" t="s">
        <v>455</v>
      </c>
      <c r="CH34" s="1" t="s">
        <v>455</v>
      </c>
      <c r="CK34" s="1" t="s">
        <v>455</v>
      </c>
      <c r="CN34" s="1" t="s">
        <v>455</v>
      </c>
      <c r="CP34" s="1" t="s">
        <v>455</v>
      </c>
    </row>
    <row r="35" spans="1:94" x14ac:dyDescent="0.35">
      <c r="A35" s="6" t="s">
        <v>985</v>
      </c>
      <c r="B35" s="5">
        <f t="shared" si="6"/>
        <v>2007</v>
      </c>
      <c r="C35" s="1" t="s">
        <v>598</v>
      </c>
      <c r="E35" s="1" t="s">
        <v>419</v>
      </c>
      <c r="F35" s="1" t="s">
        <v>438</v>
      </c>
      <c r="G35" s="1" t="s">
        <v>438</v>
      </c>
      <c r="H35" s="1" t="s">
        <v>456</v>
      </c>
      <c r="I35" s="1" t="s">
        <v>438</v>
      </c>
      <c r="J35" s="1" t="s">
        <v>438</v>
      </c>
      <c r="K35" s="1" t="s">
        <v>598</v>
      </c>
      <c r="L35" s="1" t="s">
        <v>630</v>
      </c>
      <c r="M35" s="1" t="s">
        <v>630</v>
      </c>
      <c r="O35" s="1" t="s">
        <v>438</v>
      </c>
      <c r="R35" s="1" t="s">
        <v>438</v>
      </c>
      <c r="S35" s="1" t="s">
        <v>598</v>
      </c>
      <c r="T35" s="1" t="s">
        <v>498</v>
      </c>
      <c r="W35" s="1" t="s">
        <v>498</v>
      </c>
      <c r="X35" s="1" t="s">
        <v>700</v>
      </c>
      <c r="Y35" s="1" t="s">
        <v>700</v>
      </c>
      <c r="AB35" s="1" t="s">
        <v>700</v>
      </c>
      <c r="AC35" s="1" t="s">
        <v>525</v>
      </c>
      <c r="AD35" s="1" t="s">
        <v>525</v>
      </c>
      <c r="AE35" s="1" t="s">
        <v>531</v>
      </c>
      <c r="AJ35" s="1" t="s">
        <v>360</v>
      </c>
      <c r="AK35" s="1" t="s">
        <v>573</v>
      </c>
      <c r="AM35" s="1" t="s">
        <v>360</v>
      </c>
      <c r="AP35" s="1" t="s">
        <v>558</v>
      </c>
      <c r="AQ35" s="1" t="s">
        <v>558</v>
      </c>
      <c r="AU35" s="1" t="s">
        <v>573</v>
      </c>
      <c r="AV35" s="1" t="s">
        <v>573</v>
      </c>
      <c r="AW35" s="1" t="s">
        <v>419</v>
      </c>
      <c r="AX35" s="1" t="s">
        <v>573</v>
      </c>
      <c r="AZ35" s="1" t="s">
        <v>573</v>
      </c>
      <c r="BA35" s="1" t="s">
        <v>558</v>
      </c>
      <c r="BB35" s="1" t="s">
        <v>598</v>
      </c>
      <c r="BC35" s="1" t="s">
        <v>598</v>
      </c>
      <c r="BD35" s="1" t="s">
        <v>630</v>
      </c>
      <c r="BF35" s="1" t="s">
        <v>475</v>
      </c>
      <c r="BG35" s="1" t="s">
        <v>475</v>
      </c>
      <c r="BH35" s="1" t="s">
        <v>475</v>
      </c>
      <c r="BI35" s="1" t="s">
        <v>475</v>
      </c>
      <c r="BJ35" s="1" t="s">
        <v>475</v>
      </c>
      <c r="BK35" s="1" t="s">
        <v>456</v>
      </c>
      <c r="CD35" s="1" t="s">
        <v>456</v>
      </c>
      <c r="CH35" s="1" t="s">
        <v>456</v>
      </c>
      <c r="CJ35" s="1" t="s">
        <v>456</v>
      </c>
      <c r="CK35" s="1" t="s">
        <v>456</v>
      </c>
      <c r="CN35" s="1" t="s">
        <v>456</v>
      </c>
      <c r="CP35" s="1" t="s">
        <v>456</v>
      </c>
    </row>
    <row r="36" spans="1:94" x14ac:dyDescent="0.35">
      <c r="A36" s="6" t="s">
        <v>985</v>
      </c>
      <c r="B36" s="5">
        <f t="shared" si="6"/>
        <v>2008</v>
      </c>
      <c r="C36" s="1" t="s">
        <v>599</v>
      </c>
      <c r="E36" s="1" t="s">
        <v>420</v>
      </c>
      <c r="F36" s="1" t="s">
        <v>439</v>
      </c>
      <c r="G36" s="1" t="s">
        <v>439</v>
      </c>
      <c r="H36" s="1" t="s">
        <v>457</v>
      </c>
      <c r="I36" s="1" t="s">
        <v>439</v>
      </c>
      <c r="J36" s="1" t="s">
        <v>439</v>
      </c>
      <c r="K36" s="1" t="s">
        <v>599</v>
      </c>
      <c r="L36" s="1" t="s">
        <v>631</v>
      </c>
      <c r="M36" s="1" t="s">
        <v>631</v>
      </c>
      <c r="O36" s="1" t="s">
        <v>439</v>
      </c>
      <c r="R36" s="1" t="s">
        <v>439</v>
      </c>
      <c r="S36" s="1" t="s">
        <v>599</v>
      </c>
      <c r="T36" s="1" t="s">
        <v>499</v>
      </c>
      <c r="W36" s="1" t="s">
        <v>499</v>
      </c>
      <c r="X36" s="1" t="s">
        <v>701</v>
      </c>
      <c r="Y36" s="1" t="s">
        <v>701</v>
      </c>
      <c r="AB36" s="1" t="s">
        <v>701</v>
      </c>
      <c r="AC36" s="1" t="s">
        <v>526</v>
      </c>
      <c r="AD36" s="1" t="s">
        <v>526</v>
      </c>
      <c r="AE36" s="1" t="s">
        <v>532</v>
      </c>
      <c r="AJ36" s="1" t="s">
        <v>361</v>
      </c>
      <c r="AK36" s="1" t="s">
        <v>632</v>
      </c>
      <c r="AM36" s="1" t="s">
        <v>361</v>
      </c>
      <c r="AP36" s="1" t="s">
        <v>559</v>
      </c>
      <c r="AQ36" s="1" t="s">
        <v>559</v>
      </c>
      <c r="AU36" s="1" t="s">
        <v>574</v>
      </c>
      <c r="AV36" s="1" t="s">
        <v>574</v>
      </c>
      <c r="AW36" s="1" t="s">
        <v>420</v>
      </c>
      <c r="AX36" s="1" t="s">
        <v>632</v>
      </c>
      <c r="AZ36" s="1" t="s">
        <v>632</v>
      </c>
      <c r="BA36" s="1" t="s">
        <v>559</v>
      </c>
      <c r="BB36" s="1" t="s">
        <v>599</v>
      </c>
      <c r="BC36" s="1" t="s">
        <v>599</v>
      </c>
      <c r="BD36" s="1" t="s">
        <v>631</v>
      </c>
      <c r="BE36" s="1" t="s">
        <v>482</v>
      </c>
      <c r="BF36" s="1" t="s">
        <v>476</v>
      </c>
      <c r="BG36" s="1" t="s">
        <v>476</v>
      </c>
      <c r="BH36" s="1" t="s">
        <v>476</v>
      </c>
      <c r="BI36" s="1" t="s">
        <v>476</v>
      </c>
      <c r="BJ36" s="1" t="s">
        <v>476</v>
      </c>
      <c r="BK36" s="1" t="s">
        <v>457</v>
      </c>
      <c r="CD36" s="1" t="s">
        <v>457</v>
      </c>
      <c r="CH36" s="1" t="s">
        <v>457</v>
      </c>
      <c r="CJ36" s="1" t="s">
        <v>457</v>
      </c>
      <c r="CM36" s="1" t="s">
        <v>457</v>
      </c>
      <c r="CN36" s="1" t="s">
        <v>457</v>
      </c>
      <c r="CP36" s="1" t="s">
        <v>457</v>
      </c>
    </row>
    <row r="37" spans="1:94" x14ac:dyDescent="0.35">
      <c r="A37" s="6" t="s">
        <v>985</v>
      </c>
      <c r="B37" s="5">
        <f t="shared" si="6"/>
        <v>2009</v>
      </c>
      <c r="C37" s="1" t="s">
        <v>600</v>
      </c>
      <c r="E37" s="1" t="s">
        <v>421</v>
      </c>
      <c r="F37" s="1" t="s">
        <v>440</v>
      </c>
      <c r="G37" s="1" t="s">
        <v>440</v>
      </c>
      <c r="H37" s="1" t="s">
        <v>458</v>
      </c>
      <c r="I37" s="1" t="s">
        <v>440</v>
      </c>
      <c r="J37" s="1" t="s">
        <v>440</v>
      </c>
      <c r="K37" s="1" t="s">
        <v>600</v>
      </c>
      <c r="L37" s="1" t="s">
        <v>633</v>
      </c>
      <c r="M37" s="1" t="s">
        <v>633</v>
      </c>
      <c r="O37" s="1" t="s">
        <v>440</v>
      </c>
      <c r="R37" s="1" t="s">
        <v>440</v>
      </c>
      <c r="S37" s="1" t="s">
        <v>600</v>
      </c>
      <c r="T37" s="1" t="s">
        <v>500</v>
      </c>
      <c r="W37" s="1" t="s">
        <v>500</v>
      </c>
      <c r="X37" s="1" t="s">
        <v>511</v>
      </c>
      <c r="Y37" s="1" t="s">
        <v>511</v>
      </c>
      <c r="Z37" s="1" t="s">
        <v>511</v>
      </c>
      <c r="AC37" s="1" t="s">
        <v>511</v>
      </c>
      <c r="AD37" s="1" t="s">
        <v>511</v>
      </c>
      <c r="AE37" s="1" t="s">
        <v>533</v>
      </c>
      <c r="AJ37" s="1" t="s">
        <v>362</v>
      </c>
      <c r="AK37" s="1" t="s">
        <v>585</v>
      </c>
      <c r="AM37" s="1" t="s">
        <v>362</v>
      </c>
      <c r="AP37" s="1" t="s">
        <v>560</v>
      </c>
      <c r="AQ37" s="1" t="s">
        <v>560</v>
      </c>
      <c r="AU37" s="1" t="s">
        <v>575</v>
      </c>
      <c r="AV37" s="1" t="s">
        <v>585</v>
      </c>
      <c r="AW37" s="1" t="s">
        <v>421</v>
      </c>
      <c r="AX37" s="1" t="s">
        <v>585</v>
      </c>
      <c r="AZ37" s="1" t="s">
        <v>585</v>
      </c>
      <c r="BA37" s="1" t="s">
        <v>560</v>
      </c>
      <c r="BB37" s="1" t="s">
        <v>600</v>
      </c>
      <c r="BC37" s="1" t="s">
        <v>600</v>
      </c>
      <c r="BD37" s="1" t="s">
        <v>633</v>
      </c>
      <c r="BE37" s="1" t="s">
        <v>483</v>
      </c>
      <c r="BF37" s="1" t="s">
        <v>636</v>
      </c>
      <c r="BG37" s="1" t="s">
        <v>636</v>
      </c>
      <c r="BH37" s="1" t="s">
        <v>636</v>
      </c>
      <c r="BI37" s="1" t="s">
        <v>636</v>
      </c>
      <c r="BJ37" s="1" t="s">
        <v>636</v>
      </c>
      <c r="BK37" s="1" t="s">
        <v>458</v>
      </c>
      <c r="CD37" s="1" t="s">
        <v>458</v>
      </c>
      <c r="CH37" s="1" t="s">
        <v>458</v>
      </c>
      <c r="CI37" s="1" t="s">
        <v>458</v>
      </c>
      <c r="CK37" s="1" t="s">
        <v>458</v>
      </c>
      <c r="CN37" s="1" t="s">
        <v>458</v>
      </c>
      <c r="CP37" s="1" t="s">
        <v>458</v>
      </c>
    </row>
    <row r="38" spans="1:94" x14ac:dyDescent="0.35">
      <c r="A38" s="6" t="s">
        <v>985</v>
      </c>
      <c r="B38" s="5">
        <f t="shared" si="6"/>
        <v>2010</v>
      </c>
      <c r="C38" s="1" t="s">
        <v>601</v>
      </c>
      <c r="E38" s="1" t="s">
        <v>422</v>
      </c>
      <c r="F38" s="1" t="s">
        <v>441</v>
      </c>
      <c r="G38" s="1" t="s">
        <v>441</v>
      </c>
      <c r="H38" s="1" t="s">
        <v>459</v>
      </c>
      <c r="I38" s="1" t="s">
        <v>441</v>
      </c>
      <c r="J38" s="1" t="s">
        <v>441</v>
      </c>
      <c r="K38" s="1" t="s">
        <v>601</v>
      </c>
      <c r="L38" s="1" t="s">
        <v>637</v>
      </c>
      <c r="M38" s="1" t="s">
        <v>637</v>
      </c>
      <c r="O38" s="1" t="s">
        <v>441</v>
      </c>
      <c r="R38" s="1" t="s">
        <v>441</v>
      </c>
      <c r="S38" s="1" t="s">
        <v>601</v>
      </c>
      <c r="T38" s="1" t="s">
        <v>501</v>
      </c>
      <c r="W38" s="1" t="s">
        <v>501</v>
      </c>
      <c r="X38" s="1" t="s">
        <v>512</v>
      </c>
      <c r="Y38" s="1" t="s">
        <v>512</v>
      </c>
      <c r="Z38" s="1" t="s">
        <v>512</v>
      </c>
      <c r="AC38" s="1" t="s">
        <v>512</v>
      </c>
      <c r="AD38" s="1" t="s">
        <v>512</v>
      </c>
      <c r="AE38" s="1" t="s">
        <v>534</v>
      </c>
      <c r="AJ38" s="1" t="s">
        <v>363</v>
      </c>
      <c r="AK38" s="1" t="s">
        <v>586</v>
      </c>
      <c r="AL38" s="1" t="s">
        <v>657</v>
      </c>
      <c r="AM38" s="1" t="s">
        <v>363</v>
      </c>
      <c r="AP38" s="1" t="s">
        <v>561</v>
      </c>
      <c r="AQ38" s="1" t="s">
        <v>561</v>
      </c>
      <c r="AU38" s="1" t="s">
        <v>576</v>
      </c>
      <c r="AV38" s="1" t="s">
        <v>586</v>
      </c>
      <c r="AW38" s="1" t="s">
        <v>422</v>
      </c>
      <c r="AX38" s="1" t="s">
        <v>586</v>
      </c>
      <c r="AZ38" s="1" t="s">
        <v>586</v>
      </c>
      <c r="BA38" s="1" t="s">
        <v>561</v>
      </c>
      <c r="BB38" s="1" t="s">
        <v>601</v>
      </c>
      <c r="BC38" s="1" t="s">
        <v>601</v>
      </c>
      <c r="BD38" s="1" t="s">
        <v>637</v>
      </c>
      <c r="BE38" s="1" t="s">
        <v>484</v>
      </c>
      <c r="BF38" s="1" t="s">
        <v>477</v>
      </c>
      <c r="BG38" s="1" t="s">
        <v>477</v>
      </c>
      <c r="BH38" s="1" t="s">
        <v>477</v>
      </c>
      <c r="BI38" s="1" t="s">
        <v>477</v>
      </c>
      <c r="BJ38" s="1" t="s">
        <v>477</v>
      </c>
      <c r="BK38" s="1" t="s">
        <v>459</v>
      </c>
      <c r="CD38" s="1" t="s">
        <v>459</v>
      </c>
      <c r="CH38" s="1" t="s">
        <v>459</v>
      </c>
      <c r="CN38" s="1" t="s">
        <v>459</v>
      </c>
      <c r="CP38" s="1" t="s">
        <v>459</v>
      </c>
    </row>
    <row r="39" spans="1:94" x14ac:dyDescent="0.35">
      <c r="A39" s="6" t="s">
        <v>985</v>
      </c>
      <c r="B39" s="5">
        <f t="shared" si="6"/>
        <v>2011</v>
      </c>
      <c r="C39" s="1" t="s">
        <v>602</v>
      </c>
      <c r="E39" s="1" t="s">
        <v>423</v>
      </c>
      <c r="F39" s="1" t="s">
        <v>442</v>
      </c>
      <c r="G39" s="1" t="s">
        <v>442</v>
      </c>
      <c r="H39" s="1" t="s">
        <v>460</v>
      </c>
      <c r="I39" s="1" t="s">
        <v>442</v>
      </c>
      <c r="J39" s="1" t="s">
        <v>442</v>
      </c>
      <c r="L39" s="1" t="s">
        <v>638</v>
      </c>
      <c r="M39" s="1" t="s">
        <v>638</v>
      </c>
      <c r="O39" s="1" t="s">
        <v>442</v>
      </c>
      <c r="R39" s="1" t="s">
        <v>442</v>
      </c>
      <c r="S39" s="1" t="s">
        <v>602</v>
      </c>
      <c r="T39" s="1" t="s">
        <v>718</v>
      </c>
      <c r="W39" s="1" t="s">
        <v>718</v>
      </c>
      <c r="X39" s="1" t="s">
        <v>513</v>
      </c>
      <c r="Y39" s="1" t="s">
        <v>513</v>
      </c>
      <c r="Z39" s="1" t="s">
        <v>513</v>
      </c>
      <c r="AC39" s="1" t="s">
        <v>513</v>
      </c>
      <c r="AD39" s="1" t="s">
        <v>513</v>
      </c>
      <c r="AE39" s="1" t="s">
        <v>535</v>
      </c>
      <c r="AJ39" s="1" t="s">
        <v>364</v>
      </c>
      <c r="AK39" s="1" t="s">
        <v>639</v>
      </c>
      <c r="AL39" s="1" t="s">
        <v>657</v>
      </c>
      <c r="AM39" s="1" t="s">
        <v>364</v>
      </c>
      <c r="AP39" s="1" t="s">
        <v>562</v>
      </c>
      <c r="AQ39" s="1" t="s">
        <v>562</v>
      </c>
      <c r="AU39" s="1" t="s">
        <v>577</v>
      </c>
      <c r="AV39" s="1" t="s">
        <v>577</v>
      </c>
      <c r="AW39" s="1" t="s">
        <v>423</v>
      </c>
      <c r="AX39" s="1" t="s">
        <v>639</v>
      </c>
      <c r="AZ39" s="1" t="s">
        <v>639</v>
      </c>
      <c r="BA39" s="1" t="s">
        <v>562</v>
      </c>
      <c r="BB39" s="1" t="s">
        <v>602</v>
      </c>
      <c r="BC39" s="1" t="s">
        <v>602</v>
      </c>
      <c r="BD39" s="1" t="s">
        <v>638</v>
      </c>
      <c r="BE39" s="1" t="s">
        <v>485</v>
      </c>
      <c r="BF39" s="1" t="s">
        <v>478</v>
      </c>
      <c r="BG39" s="1" t="s">
        <v>478</v>
      </c>
      <c r="BH39" s="1" t="s">
        <v>478</v>
      </c>
      <c r="BI39" s="1" t="s">
        <v>478</v>
      </c>
      <c r="BJ39" s="1" t="s">
        <v>478</v>
      </c>
      <c r="BK39" s="1" t="s">
        <v>460</v>
      </c>
      <c r="CD39" s="1" t="s">
        <v>460</v>
      </c>
      <c r="CH39" s="1" t="s">
        <v>460</v>
      </c>
      <c r="CN39" s="1" t="s">
        <v>460</v>
      </c>
      <c r="CP39" s="1" t="s">
        <v>460</v>
      </c>
    </row>
    <row r="40" spans="1:94" x14ac:dyDescent="0.35">
      <c r="A40" s="6" t="s">
        <v>985</v>
      </c>
      <c r="B40" s="5">
        <f t="shared" si="6"/>
        <v>2012</v>
      </c>
      <c r="C40" s="1" t="s">
        <v>603</v>
      </c>
      <c r="E40" s="1" t="s">
        <v>424</v>
      </c>
      <c r="F40" s="1" t="s">
        <v>443</v>
      </c>
      <c r="G40" s="1" t="s">
        <v>443</v>
      </c>
      <c r="H40" s="1" t="s">
        <v>461</v>
      </c>
      <c r="I40" s="1" t="s">
        <v>443</v>
      </c>
      <c r="J40" s="1" t="s">
        <v>443</v>
      </c>
      <c r="L40" s="1" t="s">
        <v>640</v>
      </c>
      <c r="M40" s="1" t="s">
        <v>640</v>
      </c>
      <c r="O40" s="1" t="s">
        <v>443</v>
      </c>
      <c r="R40" s="1" t="s">
        <v>443</v>
      </c>
      <c r="S40" s="1" t="s">
        <v>603</v>
      </c>
      <c r="T40" s="1" t="s">
        <v>721</v>
      </c>
      <c r="W40" s="1" t="s">
        <v>721</v>
      </c>
      <c r="X40" s="1" t="s">
        <v>514</v>
      </c>
      <c r="Y40" s="1" t="s">
        <v>514</v>
      </c>
      <c r="Z40" s="1" t="s">
        <v>514</v>
      </c>
      <c r="AC40" s="1" t="s">
        <v>514</v>
      </c>
      <c r="AD40" s="1" t="s">
        <v>514</v>
      </c>
      <c r="AE40" s="1" t="s">
        <v>536</v>
      </c>
      <c r="AJ40" s="1" t="s">
        <v>544</v>
      </c>
      <c r="AK40" s="1" t="s">
        <v>641</v>
      </c>
      <c r="AL40" s="1" t="s">
        <v>656</v>
      </c>
      <c r="AM40" s="1" t="s">
        <v>544</v>
      </c>
      <c r="AP40" s="1" t="s">
        <v>563</v>
      </c>
      <c r="AQ40" s="1" t="s">
        <v>563</v>
      </c>
      <c r="AU40" s="1" t="s">
        <v>578</v>
      </c>
      <c r="AV40" s="1" t="s">
        <v>578</v>
      </c>
      <c r="AW40" s="1" t="s">
        <v>563</v>
      </c>
      <c r="AX40" s="1" t="s">
        <v>641</v>
      </c>
      <c r="AZ40" s="1" t="s">
        <v>641</v>
      </c>
      <c r="BA40" s="1" t="s">
        <v>563</v>
      </c>
      <c r="BB40" s="1" t="s">
        <v>603</v>
      </c>
      <c r="BC40" s="1" t="s">
        <v>603</v>
      </c>
      <c r="BD40" s="1" t="s">
        <v>640</v>
      </c>
      <c r="BE40" s="1" t="s">
        <v>486</v>
      </c>
      <c r="BF40" s="1" t="s">
        <v>479</v>
      </c>
      <c r="BG40" s="1" t="s">
        <v>479</v>
      </c>
      <c r="BH40" s="1" t="s">
        <v>479</v>
      </c>
      <c r="BI40" s="1" t="s">
        <v>479</v>
      </c>
      <c r="BJ40" s="1" t="s">
        <v>479</v>
      </c>
      <c r="BK40" s="1" t="s">
        <v>461</v>
      </c>
      <c r="CD40" s="1" t="s">
        <v>461</v>
      </c>
      <c r="CH40" s="1" t="s">
        <v>461</v>
      </c>
      <c r="CN40" s="1" t="s">
        <v>461</v>
      </c>
      <c r="CP40" s="1" t="s">
        <v>461</v>
      </c>
    </row>
    <row r="41" spans="1:94" x14ac:dyDescent="0.35">
      <c r="A41" s="6" t="s">
        <v>985</v>
      </c>
      <c r="B41" s="5">
        <f t="shared" si="6"/>
        <v>2013</v>
      </c>
      <c r="C41" s="1" t="s">
        <v>604</v>
      </c>
      <c r="E41" s="1" t="s">
        <v>444</v>
      </c>
      <c r="F41" s="1" t="s">
        <v>643</v>
      </c>
      <c r="G41" s="1" t="s">
        <v>643</v>
      </c>
      <c r="H41" s="1" t="s">
        <v>462</v>
      </c>
      <c r="I41" s="1" t="s">
        <v>643</v>
      </c>
      <c r="J41" s="1" t="s">
        <v>643</v>
      </c>
      <c r="L41" s="1" t="s">
        <v>644</v>
      </c>
      <c r="M41" s="1" t="s">
        <v>644</v>
      </c>
      <c r="O41" s="1" t="s">
        <v>643</v>
      </c>
      <c r="R41" s="1" t="s">
        <v>643</v>
      </c>
      <c r="S41" s="1" t="s">
        <v>604</v>
      </c>
      <c r="T41" s="1" t="s">
        <v>722</v>
      </c>
      <c r="W41" s="1" t="s">
        <v>722</v>
      </c>
      <c r="X41" s="1" t="s">
        <v>515</v>
      </c>
      <c r="Y41" s="1" t="s">
        <v>515</v>
      </c>
      <c r="Z41" s="1" t="s">
        <v>515</v>
      </c>
      <c r="AC41" s="1" t="s">
        <v>515</v>
      </c>
      <c r="AD41" s="1" t="s">
        <v>515</v>
      </c>
      <c r="AE41" s="1" t="s">
        <v>537</v>
      </c>
      <c r="AJ41" s="1" t="s">
        <v>545</v>
      </c>
      <c r="AK41" s="1" t="s">
        <v>545</v>
      </c>
      <c r="AL41" s="1" t="s">
        <v>647</v>
      </c>
      <c r="AM41" s="1" t="s">
        <v>366</v>
      </c>
      <c r="AP41" s="1" t="s">
        <v>564</v>
      </c>
      <c r="AQ41" s="1" t="s">
        <v>564</v>
      </c>
      <c r="AR41" s="1" t="s">
        <v>564</v>
      </c>
      <c r="AU41" s="1" t="s">
        <v>425</v>
      </c>
      <c r="AV41" s="1" t="s">
        <v>587</v>
      </c>
      <c r="AW41" s="1" t="s">
        <v>564</v>
      </c>
      <c r="AX41" s="1" t="s">
        <v>545</v>
      </c>
      <c r="AZ41" s="1" t="s">
        <v>545</v>
      </c>
      <c r="BA41" s="1" t="s">
        <v>564</v>
      </c>
      <c r="BB41" s="1" t="s">
        <v>604</v>
      </c>
      <c r="BC41" s="1" t="s">
        <v>604</v>
      </c>
      <c r="BD41" s="1" t="s">
        <v>644</v>
      </c>
      <c r="BE41" s="1" t="s">
        <v>487</v>
      </c>
      <c r="BF41" s="1" t="s">
        <v>480</v>
      </c>
      <c r="BG41" s="1" t="s">
        <v>480</v>
      </c>
      <c r="BH41" s="1" t="s">
        <v>480</v>
      </c>
      <c r="BI41" s="1" t="s">
        <v>480</v>
      </c>
      <c r="BJ41" s="1" t="s">
        <v>480</v>
      </c>
      <c r="BK41" s="1" t="s">
        <v>462</v>
      </c>
      <c r="CD41" s="1" t="s">
        <v>462</v>
      </c>
      <c r="CH41" s="1" t="s">
        <v>462</v>
      </c>
      <c r="CK41" s="1" t="s">
        <v>462</v>
      </c>
      <c r="CM41" s="1" t="s">
        <v>462</v>
      </c>
      <c r="CN41" s="1" t="s">
        <v>462</v>
      </c>
      <c r="CP41" s="1" t="s">
        <v>462</v>
      </c>
    </row>
    <row r="42" spans="1:94" x14ac:dyDescent="0.35">
      <c r="A42" s="6" t="s">
        <v>985</v>
      </c>
      <c r="B42" s="5">
        <f t="shared" si="6"/>
        <v>2014</v>
      </c>
      <c r="C42" s="1" t="s">
        <v>984</v>
      </c>
      <c r="E42" s="1" t="s">
        <v>426</v>
      </c>
      <c r="F42" s="1" t="s">
        <v>445</v>
      </c>
      <c r="G42" s="1" t="s">
        <v>445</v>
      </c>
      <c r="H42" s="1" t="s">
        <v>463</v>
      </c>
      <c r="I42" s="1" t="s">
        <v>445</v>
      </c>
      <c r="J42" s="1" t="s">
        <v>445</v>
      </c>
      <c r="L42" s="1" t="s">
        <v>646</v>
      </c>
      <c r="M42" s="1" t="s">
        <v>646</v>
      </c>
      <c r="O42" s="1" t="s">
        <v>445</v>
      </c>
      <c r="R42" s="1" t="s">
        <v>445</v>
      </c>
      <c r="S42" s="1" t="s">
        <v>605</v>
      </c>
      <c r="T42" s="1" t="s">
        <v>727</v>
      </c>
      <c r="W42" s="1" t="s">
        <v>727</v>
      </c>
      <c r="X42" s="1" t="s">
        <v>516</v>
      </c>
      <c r="Y42" s="1" t="s">
        <v>516</v>
      </c>
      <c r="Z42" s="1" t="s">
        <v>516</v>
      </c>
      <c r="AC42" s="1" t="s">
        <v>516</v>
      </c>
      <c r="AD42" s="1" t="s">
        <v>516</v>
      </c>
      <c r="AE42" s="1" t="s">
        <v>538</v>
      </c>
      <c r="AJ42" s="1" t="s">
        <v>546</v>
      </c>
      <c r="AK42" s="1" t="s">
        <v>546</v>
      </c>
      <c r="AM42" s="1" t="s">
        <v>313</v>
      </c>
      <c r="AP42" s="1" t="s">
        <v>546</v>
      </c>
      <c r="AQ42" s="1" t="s">
        <v>546</v>
      </c>
      <c r="AR42" s="1" t="s">
        <v>546</v>
      </c>
      <c r="AU42" s="1" t="s">
        <v>648</v>
      </c>
      <c r="AV42" s="1" t="s">
        <v>579</v>
      </c>
      <c r="AW42" s="1" t="s">
        <v>725</v>
      </c>
      <c r="AX42" s="1" t="s">
        <v>546</v>
      </c>
      <c r="AZ42" s="1" t="s">
        <v>546</v>
      </c>
      <c r="BA42" s="1" t="s">
        <v>725</v>
      </c>
      <c r="BB42" s="1" t="s">
        <v>605</v>
      </c>
      <c r="BC42" s="1" t="s">
        <v>605</v>
      </c>
      <c r="BD42" s="1" t="s">
        <v>646</v>
      </c>
      <c r="BE42" s="1" t="s">
        <v>488</v>
      </c>
      <c r="BF42" s="1" t="s">
        <v>481</v>
      </c>
      <c r="BG42" s="1" t="s">
        <v>481</v>
      </c>
      <c r="BH42" s="1" t="s">
        <v>481</v>
      </c>
      <c r="BI42" s="1" t="s">
        <v>481</v>
      </c>
      <c r="BJ42" s="1" t="s">
        <v>481</v>
      </c>
      <c r="BK42" s="1" t="s">
        <v>463</v>
      </c>
      <c r="CD42" s="1" t="s">
        <v>463</v>
      </c>
      <c r="CH42" s="1" t="s">
        <v>463</v>
      </c>
      <c r="CK42" s="1" t="s">
        <v>463</v>
      </c>
      <c r="CL42" s="1" t="s">
        <v>463</v>
      </c>
      <c r="CM42" s="1" t="s">
        <v>463</v>
      </c>
      <c r="CN42" s="1" t="s">
        <v>463</v>
      </c>
      <c r="CP42" s="1" t="s">
        <v>463</v>
      </c>
    </row>
    <row r="43" spans="1:94" x14ac:dyDescent="0.35">
      <c r="A43" s="6" t="s">
        <v>985</v>
      </c>
      <c r="B43" s="5">
        <f t="shared" si="6"/>
        <v>2015</v>
      </c>
      <c r="C43" s="1" t="s">
        <v>983</v>
      </c>
      <c r="E43" s="1" t="s">
        <v>427</v>
      </c>
      <c r="F43" s="1" t="s">
        <v>446</v>
      </c>
      <c r="G43" s="1" t="s">
        <v>446</v>
      </c>
      <c r="H43" s="1" t="s">
        <v>464</v>
      </c>
      <c r="I43" s="1" t="s">
        <v>446</v>
      </c>
      <c r="J43" s="1" t="s">
        <v>446</v>
      </c>
      <c r="L43" s="1" t="s">
        <v>649</v>
      </c>
      <c r="M43" s="1" t="s">
        <v>649</v>
      </c>
      <c r="O43" s="1" t="s">
        <v>740</v>
      </c>
      <c r="R43" s="1" t="s">
        <v>446</v>
      </c>
      <c r="S43" s="1" t="s">
        <v>606</v>
      </c>
      <c r="T43" s="1" t="s">
        <v>502</v>
      </c>
      <c r="W43" s="1" t="s">
        <v>502</v>
      </c>
      <c r="X43" s="1" t="s">
        <v>517</v>
      </c>
      <c r="Y43" s="1" t="s">
        <v>517</v>
      </c>
      <c r="Z43" s="1" t="s">
        <v>517</v>
      </c>
      <c r="AC43" s="1" t="s">
        <v>517</v>
      </c>
      <c r="AD43" s="1" t="s">
        <v>517</v>
      </c>
      <c r="AE43" s="1" t="s">
        <v>539</v>
      </c>
      <c r="AJ43" s="1" t="s">
        <v>547</v>
      </c>
      <c r="AK43" s="1" t="s">
        <v>547</v>
      </c>
      <c r="AM43" s="1" t="s">
        <v>314</v>
      </c>
      <c r="AP43" s="1" t="s">
        <v>547</v>
      </c>
      <c r="AQ43" s="1" t="s">
        <v>547</v>
      </c>
      <c r="AR43" s="1" t="s">
        <v>547</v>
      </c>
      <c r="AU43" s="1" t="s">
        <v>590</v>
      </c>
      <c r="AV43" s="1" t="s">
        <v>699</v>
      </c>
      <c r="AW43" s="1" t="s">
        <v>729</v>
      </c>
      <c r="AX43" s="1" t="s">
        <v>547</v>
      </c>
      <c r="AZ43" s="1" t="s">
        <v>547</v>
      </c>
      <c r="BA43" s="1" t="s">
        <v>729</v>
      </c>
      <c r="BB43" s="1" t="s">
        <v>606</v>
      </c>
      <c r="BC43" s="1" t="s">
        <v>606</v>
      </c>
      <c r="BD43" s="1" t="s">
        <v>649</v>
      </c>
      <c r="BE43" s="1" t="s">
        <v>489</v>
      </c>
      <c r="BF43" s="1" t="s">
        <v>446</v>
      </c>
      <c r="BG43" s="1" t="s">
        <v>446</v>
      </c>
      <c r="BH43" s="1" t="s">
        <v>446</v>
      </c>
      <c r="BI43" s="1" t="s">
        <v>446</v>
      </c>
      <c r="BJ43" s="1" t="s">
        <v>446</v>
      </c>
      <c r="BK43" s="1" t="s">
        <v>464</v>
      </c>
      <c r="CD43" s="1" t="s">
        <v>464</v>
      </c>
      <c r="CH43" s="1" t="s">
        <v>464</v>
      </c>
      <c r="CK43" s="1" t="s">
        <v>464</v>
      </c>
      <c r="CL43" s="1" t="s">
        <v>464</v>
      </c>
      <c r="CN43" s="1" t="s">
        <v>464</v>
      </c>
      <c r="CP43" s="1" t="s">
        <v>464</v>
      </c>
    </row>
    <row r="44" spans="1:94" x14ac:dyDescent="0.35">
      <c r="A44" s="6" t="s">
        <v>985</v>
      </c>
      <c r="B44" s="5">
        <f t="shared" si="6"/>
        <v>2016</v>
      </c>
      <c r="C44" s="1" t="s">
        <v>428</v>
      </c>
      <c r="E44" s="1" t="s">
        <v>428</v>
      </c>
      <c r="F44" s="1" t="s">
        <v>428</v>
      </c>
      <c r="G44" s="1" t="s">
        <v>428</v>
      </c>
      <c r="H44" s="1" t="s">
        <v>465</v>
      </c>
      <c r="I44" s="1" t="s">
        <v>428</v>
      </c>
      <c r="J44" s="1" t="s">
        <v>428</v>
      </c>
      <c r="L44" s="1" t="s">
        <v>650</v>
      </c>
      <c r="M44" s="1" t="s">
        <v>650</v>
      </c>
      <c r="O44" s="1" t="s">
        <v>428</v>
      </c>
      <c r="R44" s="1" t="s">
        <v>428</v>
      </c>
      <c r="S44" s="1" t="s">
        <v>428</v>
      </c>
      <c r="T44" s="1" t="s">
        <v>503</v>
      </c>
      <c r="W44" s="1" t="s">
        <v>503</v>
      </c>
      <c r="X44" s="1" t="s">
        <v>651</v>
      </c>
      <c r="Y44" s="1" t="s">
        <v>651</v>
      </c>
      <c r="Z44" s="1" t="s">
        <v>651</v>
      </c>
      <c r="AC44" s="1" t="s">
        <v>651</v>
      </c>
      <c r="AD44" s="1" t="s">
        <v>651</v>
      </c>
      <c r="AE44" s="1" t="s">
        <v>540</v>
      </c>
      <c r="AJ44" s="1" t="s">
        <v>548</v>
      </c>
      <c r="AK44" s="1" t="s">
        <v>548</v>
      </c>
      <c r="AM44" s="1" t="s">
        <v>315</v>
      </c>
      <c r="AP44" s="1" t="s">
        <v>652</v>
      </c>
      <c r="AQ44" s="1" t="s">
        <v>652</v>
      </c>
      <c r="AR44" s="1" t="s">
        <v>652</v>
      </c>
      <c r="AU44" s="1" t="s">
        <v>580</v>
      </c>
      <c r="AV44" s="1" t="s">
        <v>580</v>
      </c>
      <c r="AW44" s="1" t="s">
        <v>580</v>
      </c>
      <c r="AX44" s="1" t="s">
        <v>708</v>
      </c>
      <c r="AZ44" s="1" t="s">
        <v>708</v>
      </c>
      <c r="BA44" s="1" t="s">
        <v>580</v>
      </c>
      <c r="BB44" s="1" t="s">
        <v>428</v>
      </c>
      <c r="BC44" s="1" t="s">
        <v>428</v>
      </c>
      <c r="BD44" s="1" t="s">
        <v>730</v>
      </c>
      <c r="BE44" s="1" t="s">
        <v>650</v>
      </c>
      <c r="BF44" s="1" t="s">
        <v>428</v>
      </c>
      <c r="BG44" s="1" t="s">
        <v>428</v>
      </c>
      <c r="BH44" s="1" t="s">
        <v>428</v>
      </c>
      <c r="BI44" s="1" t="s">
        <v>428</v>
      </c>
      <c r="BJ44" s="1" t="s">
        <v>428</v>
      </c>
      <c r="BK44" s="1" t="s">
        <v>465</v>
      </c>
      <c r="CD44" s="1" t="s">
        <v>465</v>
      </c>
      <c r="CH44" s="1" t="s">
        <v>465</v>
      </c>
      <c r="CK44" s="1" t="s">
        <v>465</v>
      </c>
      <c r="CM44" s="1" t="s">
        <v>465</v>
      </c>
      <c r="CN44" s="1" t="s">
        <v>465</v>
      </c>
      <c r="CP44" s="1" t="s">
        <v>465</v>
      </c>
    </row>
    <row r="45" spans="1:94" x14ac:dyDescent="0.35">
      <c r="A45" s="6" t="s">
        <v>985</v>
      </c>
      <c r="B45" s="5">
        <f t="shared" si="6"/>
        <v>2017</v>
      </c>
      <c r="C45" s="1" t="s">
        <v>982</v>
      </c>
      <c r="E45" s="1" t="s">
        <v>429</v>
      </c>
      <c r="F45" s="1" t="s">
        <v>429</v>
      </c>
      <c r="G45" s="1" t="s">
        <v>429</v>
      </c>
      <c r="H45" s="1" t="s">
        <v>466</v>
      </c>
      <c r="I45" s="1" t="s">
        <v>429</v>
      </c>
      <c r="J45" s="1" t="s">
        <v>429</v>
      </c>
      <c r="L45" s="1" t="s">
        <v>653</v>
      </c>
      <c r="M45" s="1" t="s">
        <v>653</v>
      </c>
      <c r="O45" s="1" t="s">
        <v>447</v>
      </c>
      <c r="R45" s="1" t="s">
        <v>429</v>
      </c>
      <c r="S45" s="1" t="s">
        <v>429</v>
      </c>
      <c r="T45" s="1" t="s">
        <v>732</v>
      </c>
      <c r="W45" s="1" t="s">
        <v>732</v>
      </c>
      <c r="X45" s="1" t="s">
        <v>518</v>
      </c>
      <c r="Y45" s="1" t="s">
        <v>518</v>
      </c>
      <c r="Z45" s="1" t="s">
        <v>518</v>
      </c>
      <c r="AC45" s="1" t="s">
        <v>518</v>
      </c>
      <c r="AD45" s="1" t="s">
        <v>518</v>
      </c>
      <c r="AE45" s="1" t="s">
        <v>541</v>
      </c>
      <c r="AJ45" s="1" t="s">
        <v>549</v>
      </c>
      <c r="AK45" s="1" t="s">
        <v>549</v>
      </c>
      <c r="AM45" s="1" t="s">
        <v>316</v>
      </c>
      <c r="AP45" s="1" t="s">
        <v>565</v>
      </c>
      <c r="AQ45" s="1" t="s">
        <v>565</v>
      </c>
      <c r="AR45" s="1" t="s">
        <v>565</v>
      </c>
      <c r="AU45" s="1" t="s">
        <v>581</v>
      </c>
      <c r="AV45" s="1" t="s">
        <v>581</v>
      </c>
      <c r="AW45" s="1" t="s">
        <v>581</v>
      </c>
      <c r="AX45" s="1" t="s">
        <v>549</v>
      </c>
      <c r="AZ45" s="1" t="s">
        <v>565</v>
      </c>
      <c r="BA45" s="1" t="s">
        <v>734</v>
      </c>
      <c r="BB45" s="1" t="s">
        <v>429</v>
      </c>
      <c r="BC45" s="1" t="s">
        <v>429</v>
      </c>
      <c r="BD45" s="1" t="s">
        <v>653</v>
      </c>
      <c r="BE45" s="1" t="s">
        <v>653</v>
      </c>
      <c r="BF45" s="1" t="s">
        <v>447</v>
      </c>
      <c r="BG45" s="1" t="s">
        <v>447</v>
      </c>
      <c r="BH45" s="1" t="s">
        <v>447</v>
      </c>
      <c r="BI45" s="1" t="s">
        <v>447</v>
      </c>
      <c r="BJ45" s="1" t="s">
        <v>447</v>
      </c>
      <c r="BK45" s="1" t="s">
        <v>466</v>
      </c>
      <c r="CD45" s="1" t="s">
        <v>466</v>
      </c>
      <c r="CH45" s="1" t="s">
        <v>466</v>
      </c>
      <c r="CK45" s="1" t="s">
        <v>466</v>
      </c>
      <c r="CM45" s="1" t="s">
        <v>466</v>
      </c>
      <c r="CN45" s="1" t="s">
        <v>466</v>
      </c>
      <c r="CP45" s="1" t="s">
        <v>466</v>
      </c>
    </row>
    <row r="46" spans="1:94" x14ac:dyDescent="0.35">
      <c r="A46" s="6" t="s">
        <v>985</v>
      </c>
      <c r="B46" s="5">
        <f t="shared" si="6"/>
        <v>2018</v>
      </c>
      <c r="C46" s="1" t="s">
        <v>981</v>
      </c>
      <c r="E46" s="1" t="s">
        <v>430</v>
      </c>
      <c r="F46" s="1" t="s">
        <v>430</v>
      </c>
      <c r="G46" s="1" t="s">
        <v>430</v>
      </c>
      <c r="H46" s="1" t="s">
        <v>467</v>
      </c>
      <c r="I46" s="1" t="s">
        <v>430</v>
      </c>
      <c r="J46" s="1" t="s">
        <v>430</v>
      </c>
      <c r="L46" s="1" t="s">
        <v>490</v>
      </c>
      <c r="M46" s="1" t="s">
        <v>490</v>
      </c>
      <c r="O46" s="1" t="s">
        <v>448</v>
      </c>
      <c r="R46" s="1" t="s">
        <v>430</v>
      </c>
      <c r="S46" s="1" t="s">
        <v>430</v>
      </c>
      <c r="T46" s="1" t="s">
        <v>736</v>
      </c>
      <c r="W46" s="1" t="s">
        <v>736</v>
      </c>
      <c r="X46" s="1" t="s">
        <v>519</v>
      </c>
      <c r="Y46" s="1" t="s">
        <v>519</v>
      </c>
      <c r="Z46" s="1" t="s">
        <v>519</v>
      </c>
      <c r="AC46" s="1" t="s">
        <v>519</v>
      </c>
      <c r="AD46" s="1" t="s">
        <v>519</v>
      </c>
      <c r="AE46" s="1" t="s">
        <v>542</v>
      </c>
      <c r="AJ46" s="1" t="s">
        <v>550</v>
      </c>
      <c r="AK46" s="1" t="s">
        <v>550</v>
      </c>
      <c r="AM46" s="1" t="s">
        <v>317</v>
      </c>
      <c r="AP46" s="1" t="s">
        <v>566</v>
      </c>
      <c r="AQ46" s="1" t="s">
        <v>566</v>
      </c>
      <c r="AU46" s="1" t="s">
        <v>582</v>
      </c>
      <c r="AV46" s="1" t="s">
        <v>582</v>
      </c>
      <c r="AW46" s="1" t="s">
        <v>582</v>
      </c>
      <c r="AX46" s="1" t="s">
        <v>550</v>
      </c>
      <c r="AZ46" s="1" t="s">
        <v>566</v>
      </c>
      <c r="BA46" s="1" t="s">
        <v>550</v>
      </c>
      <c r="BB46" s="1" t="s">
        <v>430</v>
      </c>
      <c r="BC46" s="1" t="s">
        <v>430</v>
      </c>
      <c r="BD46" s="1" t="s">
        <v>490</v>
      </c>
      <c r="BE46" s="1" t="s">
        <v>490</v>
      </c>
      <c r="BF46" s="1" t="s">
        <v>448</v>
      </c>
      <c r="BG46" s="1" t="s">
        <v>448</v>
      </c>
      <c r="BH46" s="1" t="s">
        <v>448</v>
      </c>
      <c r="BI46" s="1" t="s">
        <v>448</v>
      </c>
      <c r="BJ46" s="1" t="s">
        <v>448</v>
      </c>
      <c r="BK46" s="1" t="s">
        <v>467</v>
      </c>
      <c r="BR46" s="1" t="s">
        <v>969</v>
      </c>
      <c r="BY46" s="1" t="s">
        <v>969</v>
      </c>
      <c r="BZ46" s="1" t="s">
        <v>969</v>
      </c>
      <c r="CD46" s="1" t="s">
        <v>969</v>
      </c>
      <c r="CH46" s="1" t="s">
        <v>467</v>
      </c>
      <c r="CK46" s="1" t="s">
        <v>467</v>
      </c>
      <c r="CL46" s="1" t="s">
        <v>467</v>
      </c>
      <c r="CM46" s="1" t="s">
        <v>467</v>
      </c>
      <c r="CN46" s="1" t="s">
        <v>467</v>
      </c>
      <c r="CP46" s="1" t="s">
        <v>467</v>
      </c>
    </row>
    <row r="47" spans="1:94" x14ac:dyDescent="0.35">
      <c r="A47" s="6" t="s">
        <v>985</v>
      </c>
      <c r="B47" s="5">
        <v>2019</v>
      </c>
      <c r="C47" s="1" t="s">
        <v>980</v>
      </c>
      <c r="E47" s="1" t="s">
        <v>431</v>
      </c>
      <c r="F47" s="1" t="s">
        <v>431</v>
      </c>
      <c r="G47" s="1" t="s">
        <v>431</v>
      </c>
      <c r="H47" s="1" t="s">
        <v>468</v>
      </c>
      <c r="I47" s="1" t="s">
        <v>431</v>
      </c>
      <c r="J47" s="1" t="s">
        <v>431</v>
      </c>
      <c r="L47" s="1" t="s">
        <v>491</v>
      </c>
      <c r="M47" s="1" t="s">
        <v>491</v>
      </c>
      <c r="O47" s="1" t="s">
        <v>449</v>
      </c>
      <c r="R47" s="1" t="s">
        <v>431</v>
      </c>
      <c r="S47" s="1" t="s">
        <v>431</v>
      </c>
      <c r="T47" s="1" t="s">
        <v>737</v>
      </c>
      <c r="W47" s="1" t="s">
        <v>737</v>
      </c>
      <c r="X47" s="1" t="s">
        <v>520</v>
      </c>
      <c r="Y47" s="1" t="s">
        <v>520</v>
      </c>
      <c r="Z47" s="1" t="s">
        <v>520</v>
      </c>
      <c r="AC47" s="1" t="s">
        <v>520</v>
      </c>
      <c r="AD47" s="1" t="s">
        <v>520</v>
      </c>
      <c r="AE47" s="1" t="s">
        <v>543</v>
      </c>
      <c r="AJ47" s="1" t="s">
        <v>551</v>
      </c>
      <c r="AK47" s="1" t="s">
        <v>551</v>
      </c>
      <c r="AM47" s="1" t="s">
        <v>318</v>
      </c>
      <c r="AP47" s="1" t="s">
        <v>567</v>
      </c>
      <c r="AQ47" s="1" t="s">
        <v>567</v>
      </c>
      <c r="AU47" s="1" t="s">
        <v>583</v>
      </c>
      <c r="AV47" s="1" t="s">
        <v>583</v>
      </c>
      <c r="AW47" s="1" t="s">
        <v>583</v>
      </c>
      <c r="AX47" s="1" t="s">
        <v>551</v>
      </c>
      <c r="AZ47" s="1" t="s">
        <v>567</v>
      </c>
      <c r="BA47" s="1" t="s">
        <v>739</v>
      </c>
      <c r="BB47" s="1" t="s">
        <v>431</v>
      </c>
      <c r="BC47" s="1" t="s">
        <v>431</v>
      </c>
      <c r="BD47" s="1" t="s">
        <v>491</v>
      </c>
      <c r="BE47" s="1" t="s">
        <v>491</v>
      </c>
      <c r="BF47" s="1" t="s">
        <v>449</v>
      </c>
      <c r="BG47" s="1" t="s">
        <v>449</v>
      </c>
      <c r="BH47" s="1" t="s">
        <v>449</v>
      </c>
      <c r="BI47" s="1" t="s">
        <v>449</v>
      </c>
      <c r="BJ47" s="1" t="s">
        <v>449</v>
      </c>
      <c r="BK47" s="1" t="s">
        <v>468</v>
      </c>
      <c r="BR47" s="1" t="s">
        <v>968</v>
      </c>
      <c r="BY47" s="1" t="s">
        <v>968</v>
      </c>
      <c r="BZ47" s="1" t="s">
        <v>968</v>
      </c>
      <c r="CD47" s="1" t="s">
        <v>968</v>
      </c>
      <c r="CH47" s="1" t="s">
        <v>468</v>
      </c>
      <c r="CK47" s="1" t="s">
        <v>468</v>
      </c>
      <c r="CL47" s="1" t="s">
        <v>468</v>
      </c>
      <c r="CM47" s="1" t="s">
        <v>468</v>
      </c>
      <c r="CN47" s="1" t="s">
        <v>468</v>
      </c>
      <c r="CP47" s="1" t="s">
        <v>468</v>
      </c>
    </row>
    <row r="48" spans="1:94" x14ac:dyDescent="0.35">
      <c r="A48" s="6" t="s">
        <v>985</v>
      </c>
      <c r="B48" s="5">
        <v>2020</v>
      </c>
      <c r="C48" s="1" t="s">
        <v>979</v>
      </c>
      <c r="E48" s="1" t="s">
        <v>954</v>
      </c>
      <c r="F48" s="1" t="s">
        <v>954</v>
      </c>
      <c r="G48" s="1" t="s">
        <v>954</v>
      </c>
      <c r="H48" s="1" t="s">
        <v>955</v>
      </c>
      <c r="I48" s="1" t="s">
        <v>954</v>
      </c>
      <c r="J48" s="1" t="s">
        <v>954</v>
      </c>
      <c r="L48" s="1" t="s">
        <v>956</v>
      </c>
      <c r="M48" s="1" t="s">
        <v>956</v>
      </c>
      <c r="O48" s="1" t="s">
        <v>957</v>
      </c>
      <c r="R48" s="1" t="s">
        <v>954</v>
      </c>
      <c r="S48" s="1" t="s">
        <v>958</v>
      </c>
      <c r="T48" s="1" t="s">
        <v>958</v>
      </c>
      <c r="W48" s="1" t="s">
        <v>970</v>
      </c>
      <c r="X48" s="1" t="s">
        <v>959</v>
      </c>
      <c r="Y48" s="1" t="s">
        <v>959</v>
      </c>
      <c r="Z48" s="1" t="s">
        <v>959</v>
      </c>
      <c r="AC48" s="1" t="s">
        <v>959</v>
      </c>
      <c r="AD48" s="1" t="s">
        <v>959</v>
      </c>
      <c r="AE48" s="1" t="s">
        <v>960</v>
      </c>
      <c r="AJ48" s="1" t="s">
        <v>961</v>
      </c>
      <c r="AK48" s="1" t="s">
        <v>961</v>
      </c>
      <c r="AM48" s="1" t="s">
        <v>972</v>
      </c>
      <c r="AP48" s="1" t="s">
        <v>961</v>
      </c>
      <c r="AQ48" s="1" t="s">
        <v>961</v>
      </c>
      <c r="AU48" s="1" t="s">
        <v>957</v>
      </c>
      <c r="AV48" s="1" t="s">
        <v>957</v>
      </c>
      <c r="AW48" s="1" t="s">
        <v>957</v>
      </c>
      <c r="AX48" s="1" t="s">
        <v>961</v>
      </c>
      <c r="AZ48" s="1" t="s">
        <v>961</v>
      </c>
      <c r="BA48" s="1" t="s">
        <v>962</v>
      </c>
      <c r="BB48" s="1" t="s">
        <v>954</v>
      </c>
      <c r="BC48" s="1" t="s">
        <v>954</v>
      </c>
      <c r="BD48" s="1" t="s">
        <v>973</v>
      </c>
      <c r="BE48" s="1" t="s">
        <v>956</v>
      </c>
      <c r="BF48" s="1" t="s">
        <v>963</v>
      </c>
      <c r="BG48" s="1" t="s">
        <v>963</v>
      </c>
      <c r="BH48" s="1" t="s">
        <v>963</v>
      </c>
      <c r="BI48" s="1" t="s">
        <v>963</v>
      </c>
      <c r="BJ48" s="1" t="s">
        <v>963</v>
      </c>
      <c r="BK48" s="1" t="s">
        <v>955</v>
      </c>
      <c r="BR48" s="1" t="s">
        <v>976</v>
      </c>
      <c r="BY48" s="1" t="s">
        <v>976</v>
      </c>
      <c r="BZ48" s="1" t="s">
        <v>976</v>
      </c>
      <c r="CD48" s="1" t="s">
        <v>976</v>
      </c>
      <c r="CH48" s="1" t="s">
        <v>955</v>
      </c>
      <c r="CL48" s="1" t="s">
        <v>955</v>
      </c>
      <c r="CM48" s="1" t="s">
        <v>955</v>
      </c>
      <c r="CN48" s="1" t="s">
        <v>955</v>
      </c>
      <c r="CP48" s="1" t="s">
        <v>955</v>
      </c>
    </row>
    <row r="49" spans="1:94" x14ac:dyDescent="0.35">
      <c r="A49" s="6" t="s">
        <v>985</v>
      </c>
      <c r="B49" s="5">
        <v>2021</v>
      </c>
      <c r="C49" s="1" t="s">
        <v>1176</v>
      </c>
      <c r="E49" s="1" t="s">
        <v>1177</v>
      </c>
      <c r="F49" s="1" t="s">
        <v>1177</v>
      </c>
      <c r="G49" s="1" t="s">
        <v>1177</v>
      </c>
      <c r="H49" s="1" t="s">
        <v>1178</v>
      </c>
      <c r="I49" s="1" t="s">
        <v>1177</v>
      </c>
      <c r="J49" s="1" t="s">
        <v>1177</v>
      </c>
      <c r="L49" s="1" t="s">
        <v>1179</v>
      </c>
      <c r="M49" s="1" t="s">
        <v>1179</v>
      </c>
      <c r="O49" s="1" t="s">
        <v>1180</v>
      </c>
      <c r="R49" s="1" t="s">
        <v>1177</v>
      </c>
      <c r="S49" s="1" t="s">
        <v>1181</v>
      </c>
      <c r="T49" s="1" t="s">
        <v>1181</v>
      </c>
      <c r="W49" s="1" t="s">
        <v>1182</v>
      </c>
      <c r="X49" s="1" t="s">
        <v>1183</v>
      </c>
      <c r="Y49" s="1" t="s">
        <v>1183</v>
      </c>
      <c r="Z49" s="1" t="s">
        <v>1183</v>
      </c>
      <c r="AC49" s="1" t="s">
        <v>1183</v>
      </c>
      <c r="AD49" s="1" t="s">
        <v>1183</v>
      </c>
      <c r="AE49" s="1" t="s">
        <v>1184</v>
      </c>
      <c r="AJ49" s="1" t="s">
        <v>1185</v>
      </c>
      <c r="AK49" s="1" t="s">
        <v>1185</v>
      </c>
      <c r="AM49" s="1" t="s">
        <v>1186</v>
      </c>
      <c r="AP49" s="1" t="s">
        <v>1185</v>
      </c>
      <c r="AQ49" s="1" t="s">
        <v>1185</v>
      </c>
      <c r="AU49" s="1" t="s">
        <v>1180</v>
      </c>
      <c r="AV49" s="1" t="s">
        <v>1180</v>
      </c>
      <c r="AW49" s="1" t="s">
        <v>1180</v>
      </c>
      <c r="AX49" s="1" t="s">
        <v>1185</v>
      </c>
      <c r="AZ49" s="1" t="s">
        <v>1185</v>
      </c>
      <c r="BA49" s="1" t="s">
        <v>1187</v>
      </c>
      <c r="BB49" s="1" t="s">
        <v>1177</v>
      </c>
      <c r="BC49" s="1" t="s">
        <v>1177</v>
      </c>
      <c r="BD49" s="1" t="s">
        <v>986</v>
      </c>
      <c r="BE49" s="1" t="s">
        <v>1179</v>
      </c>
      <c r="BF49" s="1" t="s">
        <v>1188</v>
      </c>
      <c r="BG49" s="1" t="s">
        <v>1188</v>
      </c>
      <c r="BH49" s="1" t="s">
        <v>1188</v>
      </c>
      <c r="BI49" s="1" t="s">
        <v>1188</v>
      </c>
      <c r="BJ49" s="1" t="s">
        <v>1188</v>
      </c>
      <c r="BK49" s="1" t="s">
        <v>1178</v>
      </c>
      <c r="BR49" s="1" t="s">
        <v>1189</v>
      </c>
      <c r="BY49" s="1" t="s">
        <v>1189</v>
      </c>
      <c r="BZ49" s="1" t="s">
        <v>1189</v>
      </c>
      <c r="CD49" s="1" t="s">
        <v>1192</v>
      </c>
      <c r="CH49" s="1" t="s">
        <v>1178</v>
      </c>
      <c r="CJ49" s="1" t="s">
        <v>1178</v>
      </c>
      <c r="CK49" s="1" t="s">
        <v>1178</v>
      </c>
      <c r="CL49" s="1" t="s">
        <v>1178</v>
      </c>
      <c r="CM49" s="1" t="s">
        <v>1178</v>
      </c>
      <c r="CN49" s="1" t="s">
        <v>1178</v>
      </c>
      <c r="CP49" s="1" t="s">
        <v>1178</v>
      </c>
    </row>
    <row r="50" spans="1:94" x14ac:dyDescent="0.35">
      <c r="A50" s="6" t="s">
        <v>985</v>
      </c>
      <c r="B50" s="5">
        <v>2022</v>
      </c>
      <c r="C50" s="1" t="s">
        <v>1202</v>
      </c>
      <c r="E50" s="1" t="s">
        <v>1203</v>
      </c>
      <c r="F50" s="1" t="s">
        <v>1203</v>
      </c>
      <c r="G50" s="1" t="s">
        <v>1203</v>
      </c>
      <c r="H50" s="1" t="s">
        <v>1204</v>
      </c>
      <c r="I50" s="1" t="s">
        <v>1203</v>
      </c>
      <c r="J50" s="1" t="s">
        <v>1203</v>
      </c>
      <c r="L50" s="1" t="s">
        <v>1205</v>
      </c>
      <c r="M50" s="1" t="s">
        <v>1205</v>
      </c>
      <c r="O50" s="1" t="s">
        <v>1206</v>
      </c>
      <c r="R50" s="1" t="s">
        <v>1203</v>
      </c>
      <c r="S50" s="1" t="s">
        <v>1207</v>
      </c>
      <c r="T50" s="1" t="s">
        <v>1207</v>
      </c>
      <c r="W50" s="1" t="s">
        <v>1207</v>
      </c>
      <c r="X50" s="1" t="s">
        <v>1208</v>
      </c>
      <c r="Y50" s="1" t="s">
        <v>1208</v>
      </c>
      <c r="Z50" s="1" t="s">
        <v>1208</v>
      </c>
      <c r="AC50" s="1" t="s">
        <v>1208</v>
      </c>
      <c r="AD50" s="1" t="s">
        <v>1208</v>
      </c>
      <c r="AE50" s="1" t="s">
        <v>1209</v>
      </c>
      <c r="AJ50" s="1" t="s">
        <v>1210</v>
      </c>
      <c r="AK50" s="1" t="s">
        <v>1210</v>
      </c>
      <c r="AM50" s="1" t="s">
        <v>1216</v>
      </c>
      <c r="AP50" s="1" t="s">
        <v>1210</v>
      </c>
      <c r="AQ50" s="1" t="s">
        <v>1210</v>
      </c>
      <c r="AU50" s="1" t="s">
        <v>1225</v>
      </c>
      <c r="AV50" s="1" t="s">
        <v>1206</v>
      </c>
      <c r="AW50" s="1" t="s">
        <v>1206</v>
      </c>
      <c r="AX50" s="1" t="s">
        <v>1210</v>
      </c>
      <c r="AZ50" s="1" t="s">
        <v>1210</v>
      </c>
      <c r="BA50" s="1" t="s">
        <v>1225</v>
      </c>
      <c r="BB50" s="1" t="s">
        <v>1203</v>
      </c>
      <c r="BC50" s="1" t="s">
        <v>1203</v>
      </c>
      <c r="BD50" s="1" t="s">
        <v>1217</v>
      </c>
      <c r="BE50" s="1" t="s">
        <v>1205</v>
      </c>
      <c r="BF50" s="1" t="s">
        <v>1211</v>
      </c>
      <c r="BG50" s="1" t="s">
        <v>1211</v>
      </c>
      <c r="BH50" s="1" t="s">
        <v>1211</v>
      </c>
      <c r="BI50" s="1" t="s">
        <v>1211</v>
      </c>
      <c r="BJ50" s="1" t="s">
        <v>1211</v>
      </c>
      <c r="BK50" s="1" t="s">
        <v>1204</v>
      </c>
      <c r="BR50" s="1" t="s">
        <v>1212</v>
      </c>
      <c r="BY50" s="1" t="s">
        <v>1212</v>
      </c>
      <c r="BZ50" s="1" t="s">
        <v>1212</v>
      </c>
      <c r="CD50" s="1" t="s">
        <v>1213</v>
      </c>
      <c r="CH50" s="1" t="s">
        <v>1204</v>
      </c>
      <c r="CJ50" s="1" t="s">
        <v>1204</v>
      </c>
      <c r="CK50" s="1" t="s">
        <v>1204</v>
      </c>
      <c r="CL50" s="1" t="s">
        <v>1204</v>
      </c>
      <c r="CM50" s="1" t="s">
        <v>1204</v>
      </c>
      <c r="CN50" s="1" t="s">
        <v>1204</v>
      </c>
      <c r="CP50" s="1" t="s">
        <v>1204</v>
      </c>
    </row>
    <row r="51" spans="1:94" x14ac:dyDescent="0.35">
      <c r="A51" s="6" t="s">
        <v>985</v>
      </c>
      <c r="B51" s="5">
        <v>2023</v>
      </c>
      <c r="C51" s="1" t="s">
        <v>1244</v>
      </c>
      <c r="E51" s="1" t="s">
        <v>1237</v>
      </c>
      <c r="F51" s="1" t="s">
        <v>1237</v>
      </c>
      <c r="G51" s="1" t="s">
        <v>1237</v>
      </c>
      <c r="H51" s="1" t="s">
        <v>1238</v>
      </c>
      <c r="I51" s="1" t="s">
        <v>1237</v>
      </c>
      <c r="J51" s="1" t="s">
        <v>1237</v>
      </c>
      <c r="L51" s="1" t="s">
        <v>1245</v>
      </c>
      <c r="M51" s="1" t="s">
        <v>1245</v>
      </c>
      <c r="O51" s="1" t="s">
        <v>1240</v>
      </c>
      <c r="R51" s="1" t="s">
        <v>1237</v>
      </c>
      <c r="S51" s="1" t="s">
        <v>1236</v>
      </c>
      <c r="T51" s="1" t="s">
        <v>1236</v>
      </c>
      <c r="W51" s="1" t="s">
        <v>1236</v>
      </c>
      <c r="X51" s="1" t="s">
        <v>1246</v>
      </c>
      <c r="Y51" s="1" t="s">
        <v>1246</v>
      </c>
      <c r="Z51" s="1" t="s">
        <v>1246</v>
      </c>
      <c r="AC51" s="1" t="s">
        <v>1246</v>
      </c>
      <c r="AD51" s="1" t="s">
        <v>1246</v>
      </c>
      <c r="AE51" s="1" t="s">
        <v>1247</v>
      </c>
      <c r="AJ51" s="1" t="s">
        <v>1248</v>
      </c>
      <c r="AK51" s="1" t="s">
        <v>1248</v>
      </c>
      <c r="AM51" s="1" t="s">
        <v>1249</v>
      </c>
      <c r="AP51" s="1" t="s">
        <v>1248</v>
      </c>
      <c r="AQ51" s="1" t="s">
        <v>1248</v>
      </c>
      <c r="AR51" s="1" t="s">
        <v>1248</v>
      </c>
      <c r="AU51" s="1" t="s">
        <v>1239</v>
      </c>
      <c r="AV51" s="1" t="s">
        <v>1239</v>
      </c>
      <c r="AW51" s="1" t="s">
        <v>1239</v>
      </c>
      <c r="AX51" s="1" t="s">
        <v>1248</v>
      </c>
      <c r="AZ51" s="1" t="s">
        <v>1248</v>
      </c>
      <c r="BA51" s="1" t="s">
        <v>1250</v>
      </c>
      <c r="BB51" s="1" t="s">
        <v>1237</v>
      </c>
      <c r="BC51" s="1" t="s">
        <v>1237</v>
      </c>
      <c r="BD51" s="1" t="s">
        <v>1251</v>
      </c>
      <c r="BE51" s="1" t="s">
        <v>1245</v>
      </c>
      <c r="BF51" s="1" t="s">
        <v>1240</v>
      </c>
      <c r="BG51" s="1" t="s">
        <v>1240</v>
      </c>
      <c r="BH51" s="1" t="s">
        <v>1240</v>
      </c>
      <c r="BI51" s="1" t="s">
        <v>1240</v>
      </c>
      <c r="BJ51" s="1" t="s">
        <v>1240</v>
      </c>
      <c r="BK51" s="1" t="s">
        <v>1238</v>
      </c>
      <c r="BR51" s="1" t="s">
        <v>1252</v>
      </c>
      <c r="BY51" s="1" t="s">
        <v>1252</v>
      </c>
      <c r="BZ51" s="1" t="s">
        <v>1252</v>
      </c>
      <c r="CD51" s="1" t="s">
        <v>1252</v>
      </c>
      <c r="CH51" s="1" t="s">
        <v>1238</v>
      </c>
      <c r="CL51" s="1" t="s">
        <v>1238</v>
      </c>
      <c r="CM51" s="1" t="s">
        <v>1238</v>
      </c>
      <c r="CN51" s="1" t="s">
        <v>1238</v>
      </c>
      <c r="CP51" s="1" t="s">
        <v>1238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8.58203125" defaultRowHeight="14.5" x14ac:dyDescent="0.35"/>
  <cols>
    <col min="1" max="1" width="33.25" style="6" bestFit="1" customWidth="1"/>
    <col min="2" max="2" width="12" style="51" bestFit="1" customWidth="1"/>
    <col min="3" max="3" width="31.6640625" style="6" bestFit="1" customWidth="1"/>
    <col min="4" max="6" width="31.58203125" style="6" bestFit="1" customWidth="1"/>
    <col min="7" max="7" width="31.6640625" style="6" bestFit="1" customWidth="1"/>
    <col min="8" max="8" width="31.58203125" style="6" bestFit="1" customWidth="1"/>
    <col min="9" max="10" width="31.6640625" style="6" bestFit="1" customWidth="1"/>
    <col min="11" max="11" width="15.1640625" style="6" bestFit="1" customWidth="1"/>
    <col min="12" max="12" width="17.1640625" style="6" bestFit="1" customWidth="1"/>
    <col min="13" max="17" width="32.58203125" style="6" bestFit="1" customWidth="1"/>
    <col min="18" max="18" width="16.75" style="6" bestFit="1" customWidth="1"/>
    <col min="19" max="19" width="15.6640625" style="6" bestFit="1" customWidth="1"/>
    <col min="20" max="20" width="31.6640625" style="6" bestFit="1" customWidth="1"/>
    <col min="21" max="21" width="17.5" style="6" bestFit="1" customWidth="1"/>
    <col min="22" max="22" width="16.9140625" style="6" bestFit="1" customWidth="1"/>
    <col min="23" max="23" width="15.75" style="6" bestFit="1" customWidth="1"/>
    <col min="24" max="24" width="32.58203125" style="6" bestFit="1" customWidth="1"/>
    <col min="25" max="29" width="31.6640625" style="6" bestFit="1" customWidth="1"/>
    <col min="30" max="16384" width="18.58203125" style="6"/>
  </cols>
  <sheetData>
    <row r="1" spans="1:30" ht="43.5" x14ac:dyDescent="0.35">
      <c r="A1" s="45" t="s">
        <v>0</v>
      </c>
      <c r="B1" s="46" t="s">
        <v>1</v>
      </c>
      <c r="C1" s="45" t="s">
        <v>253</v>
      </c>
      <c r="D1" s="45" t="s">
        <v>254</v>
      </c>
      <c r="E1" s="45" t="s">
        <v>255</v>
      </c>
      <c r="F1" s="45" t="s">
        <v>256</v>
      </c>
      <c r="G1" s="45" t="s">
        <v>257</v>
      </c>
      <c r="H1" s="45" t="s">
        <v>258</v>
      </c>
      <c r="I1" s="45" t="s">
        <v>259</v>
      </c>
      <c r="J1" s="45" t="s">
        <v>260</v>
      </c>
      <c r="K1" s="45" t="s">
        <v>261</v>
      </c>
      <c r="L1" s="45" t="s">
        <v>262</v>
      </c>
      <c r="M1" s="45" t="s">
        <v>177</v>
      </c>
      <c r="N1" s="45" t="s">
        <v>178</v>
      </c>
      <c r="O1" s="45" t="s">
        <v>179</v>
      </c>
      <c r="P1" s="45" t="s">
        <v>180</v>
      </c>
      <c r="Q1" s="45" t="s">
        <v>20</v>
      </c>
      <c r="R1" s="45" t="s">
        <v>263</v>
      </c>
      <c r="S1" s="45" t="s">
        <v>264</v>
      </c>
      <c r="T1" s="45" t="s">
        <v>265</v>
      </c>
      <c r="U1" s="45" t="s">
        <v>266</v>
      </c>
      <c r="V1" s="46" t="s">
        <v>174</v>
      </c>
      <c r="W1" s="46" t="s">
        <v>175</v>
      </c>
      <c r="X1" s="45" t="s">
        <v>267</v>
      </c>
      <c r="Y1" s="60" t="s">
        <v>771</v>
      </c>
      <c r="Z1" s="45" t="s">
        <v>268</v>
      </c>
      <c r="AA1" s="45" t="s">
        <v>60</v>
      </c>
      <c r="AB1" s="45" t="s">
        <v>269</v>
      </c>
      <c r="AC1" s="45" t="s">
        <v>270</v>
      </c>
      <c r="AD1" s="48"/>
    </row>
    <row r="2" spans="1:30" x14ac:dyDescent="0.35">
      <c r="A2" s="49" t="s">
        <v>64</v>
      </c>
      <c r="B2" s="50" t="s">
        <v>65</v>
      </c>
      <c r="C2" s="61" t="s">
        <v>271</v>
      </c>
      <c r="D2" s="49" t="s">
        <v>272</v>
      </c>
      <c r="E2" s="49" t="s">
        <v>273</v>
      </c>
      <c r="F2" s="49" t="s">
        <v>274</v>
      </c>
      <c r="G2" s="49" t="s">
        <v>275</v>
      </c>
      <c r="H2" s="49" t="s">
        <v>276</v>
      </c>
      <c r="I2" s="49" t="s">
        <v>90</v>
      </c>
      <c r="J2" s="49" t="s">
        <v>91</v>
      </c>
      <c r="K2" s="49" t="s">
        <v>92</v>
      </c>
      <c r="L2" s="49" t="s">
        <v>88</v>
      </c>
      <c r="M2" s="49" t="s">
        <v>230</v>
      </c>
      <c r="N2" s="49" t="s">
        <v>231</v>
      </c>
      <c r="O2" s="49" t="s">
        <v>232</v>
      </c>
      <c r="P2" s="49" t="s">
        <v>233</v>
      </c>
      <c r="Q2" s="49" t="s">
        <v>234</v>
      </c>
      <c r="R2" s="49" t="s">
        <v>772</v>
      </c>
      <c r="S2" s="49" t="s">
        <v>773</v>
      </c>
      <c r="T2" s="49" t="s">
        <v>277</v>
      </c>
      <c r="U2" s="49" t="s">
        <v>278</v>
      </c>
      <c r="V2" s="62" t="s">
        <v>227</v>
      </c>
      <c r="W2" s="62" t="s">
        <v>228</v>
      </c>
      <c r="X2" s="49" t="s">
        <v>279</v>
      </c>
      <c r="Y2" s="49" t="s">
        <v>280</v>
      </c>
      <c r="Z2" s="49" t="s">
        <v>281</v>
      </c>
      <c r="AA2" s="49" t="s">
        <v>282</v>
      </c>
      <c r="AB2" s="49" t="s">
        <v>283</v>
      </c>
      <c r="AC2" s="49" t="s">
        <v>284</v>
      </c>
      <c r="AD2" s="47"/>
    </row>
    <row r="3" spans="1:30" x14ac:dyDescent="0.35">
      <c r="A3" s="6" t="s">
        <v>985</v>
      </c>
      <c r="B3" s="51">
        <v>2001</v>
      </c>
      <c r="D3" s="52">
        <v>404060783</v>
      </c>
      <c r="E3" s="52">
        <f>404060783*110.2%</f>
        <v>445274982.86600006</v>
      </c>
      <c r="F3" s="53">
        <f t="shared" ref="F3:F15" si="0">D3-E3</f>
        <v>-41214199.866000056</v>
      </c>
      <c r="H3" s="54">
        <f t="shared" ref="H3:H15" si="1">E3/D3</f>
        <v>1.1020000000000001</v>
      </c>
      <c r="I3" s="58" t="s">
        <v>285</v>
      </c>
      <c r="J3" s="6" t="s">
        <v>285</v>
      </c>
      <c r="K3" s="6" t="s">
        <v>285</v>
      </c>
      <c r="L3" s="6" t="s">
        <v>285</v>
      </c>
      <c r="M3" s="67">
        <v>12062136000</v>
      </c>
      <c r="N3" s="52">
        <v>15390417000</v>
      </c>
      <c r="O3" s="52">
        <v>3328281000</v>
      </c>
      <c r="P3" s="55">
        <v>0.78400000000000003</v>
      </c>
      <c r="Q3" s="52">
        <v>2582831000</v>
      </c>
      <c r="R3" s="59" t="s">
        <v>285</v>
      </c>
      <c r="S3" s="54">
        <f t="shared" ref="S3:S15" si="2">D3/Q3</f>
        <v>0.15644104589111715</v>
      </c>
      <c r="T3" s="52"/>
      <c r="U3" s="54">
        <f>T3/N3</f>
        <v>0</v>
      </c>
      <c r="V3" s="55"/>
      <c r="W3" s="55"/>
      <c r="X3" s="15">
        <f>(3518734-3518048)*1000</f>
        <v>686000</v>
      </c>
      <c r="Y3" s="15"/>
      <c r="Z3" s="15"/>
      <c r="AA3" s="15"/>
      <c r="AB3" s="15"/>
      <c r="AC3" s="15"/>
    </row>
    <row r="4" spans="1:30" x14ac:dyDescent="0.35">
      <c r="A4" s="6" t="s">
        <v>985</v>
      </c>
      <c r="B4" s="51">
        <v>2002</v>
      </c>
      <c r="D4" s="52">
        <v>421195131</v>
      </c>
      <c r="E4" s="52">
        <f>421195131*104.9%</f>
        <v>441833692.41900009</v>
      </c>
      <c r="F4" s="53">
        <f t="shared" si="0"/>
        <v>-20638561.419000089</v>
      </c>
      <c r="H4" s="54">
        <f t="shared" si="1"/>
        <v>1.0490000000000002</v>
      </c>
      <c r="I4" s="6" t="s">
        <v>285</v>
      </c>
      <c r="J4" s="6" t="s">
        <v>285</v>
      </c>
      <c r="K4" s="6" t="s">
        <v>285</v>
      </c>
      <c r="L4" s="6" t="s">
        <v>285</v>
      </c>
      <c r="M4" s="67">
        <v>12019552000</v>
      </c>
      <c r="N4" s="52">
        <v>16263239000</v>
      </c>
      <c r="O4" s="52">
        <v>4243687000</v>
      </c>
      <c r="P4" s="55">
        <v>0.73899999999999999</v>
      </c>
      <c r="Q4" s="52">
        <v>2777667000</v>
      </c>
      <c r="R4" s="59" t="s">
        <v>285</v>
      </c>
      <c r="S4" s="54">
        <f t="shared" si="2"/>
        <v>0.15163629441542129</v>
      </c>
      <c r="T4" s="15">
        <v>10628494051</v>
      </c>
      <c r="U4" s="54">
        <f t="shared" ref="U4:U25" si="3">T4/N4</f>
        <v>0.653528737479662</v>
      </c>
      <c r="V4" s="55"/>
      <c r="W4" s="55"/>
      <c r="X4" s="15">
        <f>(4517175-3618734)*1000</f>
        <v>898441000</v>
      </c>
      <c r="Y4" s="15">
        <v>920593341</v>
      </c>
      <c r="Z4" s="15">
        <v>23432296</v>
      </c>
      <c r="AA4" s="15">
        <v>8886231</v>
      </c>
      <c r="AB4" s="15">
        <v>475734</v>
      </c>
      <c r="AC4" s="15">
        <v>953387602</v>
      </c>
    </row>
    <row r="5" spans="1:30" x14ac:dyDescent="0.35">
      <c r="A5" s="6" t="s">
        <v>985</v>
      </c>
      <c r="B5" s="51">
        <v>2003</v>
      </c>
      <c r="C5" s="6" t="s">
        <v>397</v>
      </c>
      <c r="D5" s="52">
        <v>479077364</v>
      </c>
      <c r="E5" s="52">
        <f>479077364*98%</f>
        <v>469495816.71999997</v>
      </c>
      <c r="F5" s="53">
        <f t="shared" si="0"/>
        <v>9581547.280000031</v>
      </c>
      <c r="G5" s="6" t="s">
        <v>355</v>
      </c>
      <c r="H5" s="54">
        <f t="shared" si="1"/>
        <v>0.98</v>
      </c>
      <c r="I5" s="6" t="s">
        <v>285</v>
      </c>
      <c r="J5" s="6" t="s">
        <v>285</v>
      </c>
      <c r="K5" s="6" t="s">
        <v>285</v>
      </c>
      <c r="L5" s="6" t="s">
        <v>285</v>
      </c>
      <c r="M5" s="67">
        <v>11826926000</v>
      </c>
      <c r="N5" s="52">
        <v>17173256000</v>
      </c>
      <c r="O5" s="52">
        <v>5346330000</v>
      </c>
      <c r="P5" s="55">
        <v>0.68899999999999995</v>
      </c>
      <c r="Q5" s="52">
        <v>2977885000</v>
      </c>
      <c r="R5" s="59" t="s">
        <v>285</v>
      </c>
      <c r="S5" s="54">
        <f t="shared" si="2"/>
        <v>0.16087839658012315</v>
      </c>
      <c r="T5" s="15">
        <v>10520677610</v>
      </c>
      <c r="U5" s="54">
        <f t="shared" si="3"/>
        <v>0.61261985554748621</v>
      </c>
      <c r="V5" s="55"/>
      <c r="W5" s="55"/>
      <c r="X5" s="15">
        <f>(5508362-4517175)*1000</f>
        <v>991187000</v>
      </c>
      <c r="Y5" s="15">
        <v>1003327453</v>
      </c>
      <c r="Z5" s="15">
        <v>22287120</v>
      </c>
      <c r="AA5" s="15">
        <v>10688003</v>
      </c>
      <c r="AB5" s="15">
        <v>490780</v>
      </c>
      <c r="AC5" s="15">
        <v>1036793356</v>
      </c>
    </row>
    <row r="6" spans="1:30" x14ac:dyDescent="0.35">
      <c r="A6" s="6" t="s">
        <v>985</v>
      </c>
      <c r="B6" s="51">
        <v>2004</v>
      </c>
      <c r="C6" s="6" t="s">
        <v>397</v>
      </c>
      <c r="D6" s="52">
        <v>535786346</v>
      </c>
      <c r="E6" s="52">
        <f>535786346*93%</f>
        <v>498281301.78000003</v>
      </c>
      <c r="F6" s="53">
        <f t="shared" si="0"/>
        <v>37505044.219999969</v>
      </c>
      <c r="G6" s="6" t="s">
        <v>355</v>
      </c>
      <c r="H6" s="54">
        <f t="shared" si="1"/>
        <v>0.93</v>
      </c>
      <c r="I6" s="6" t="s">
        <v>285</v>
      </c>
      <c r="J6" s="6" t="s">
        <v>285</v>
      </c>
      <c r="K6" s="6" t="s">
        <v>285</v>
      </c>
      <c r="L6" s="6" t="s">
        <v>285</v>
      </c>
      <c r="M6" s="67">
        <v>11409404000</v>
      </c>
      <c r="N6" s="52">
        <v>18067486000</v>
      </c>
      <c r="O6" s="52">
        <v>6658082000</v>
      </c>
      <c r="P6" s="55">
        <v>0.63100000000000001</v>
      </c>
      <c r="Q6" s="52">
        <v>3017087000</v>
      </c>
      <c r="R6" s="59" t="s">
        <v>285</v>
      </c>
      <c r="S6" s="54">
        <f t="shared" si="2"/>
        <v>0.17758398945738058</v>
      </c>
      <c r="T6" s="15">
        <v>11893396892</v>
      </c>
      <c r="U6" s="54">
        <f t="shared" si="3"/>
        <v>0.65827624784101124</v>
      </c>
      <c r="V6" s="55"/>
      <c r="W6" s="55"/>
      <c r="X6" s="15">
        <f>(6836079-5531918)*1000</f>
        <v>1304161000</v>
      </c>
      <c r="Y6" s="15">
        <v>1102103488</v>
      </c>
      <c r="Z6" s="15"/>
      <c r="AA6" s="15">
        <v>10786450</v>
      </c>
      <c r="AB6" s="15">
        <v>508399</v>
      </c>
      <c r="AC6" s="15">
        <v>1113398337</v>
      </c>
    </row>
    <row r="7" spans="1:30" x14ac:dyDescent="0.35">
      <c r="A7" s="6" t="s">
        <v>985</v>
      </c>
      <c r="B7" s="51">
        <v>2005</v>
      </c>
      <c r="C7" s="6" t="s">
        <v>397</v>
      </c>
      <c r="D7" s="52">
        <v>555169630</v>
      </c>
      <c r="E7" s="52">
        <f>555169630*105.6%</f>
        <v>586259129.27999997</v>
      </c>
      <c r="F7" s="53">
        <f t="shared" si="0"/>
        <v>-31089499.279999971</v>
      </c>
      <c r="G7" s="6" t="s">
        <v>355</v>
      </c>
      <c r="H7" s="54">
        <f t="shared" si="1"/>
        <v>1.056</v>
      </c>
      <c r="I7" s="6" t="s">
        <v>285</v>
      </c>
      <c r="J7" s="6" t="s">
        <v>285</v>
      </c>
      <c r="K7" s="6" t="s">
        <v>285</v>
      </c>
      <c r="L7" s="6" t="s">
        <v>285</v>
      </c>
      <c r="M7" s="67">
        <v>12082682000</v>
      </c>
      <c r="N7" s="52">
        <v>18699765000</v>
      </c>
      <c r="O7" s="52">
        <v>6617083000</v>
      </c>
      <c r="P7" s="55">
        <v>0.64600000000000002</v>
      </c>
      <c r="Q7" s="52">
        <v>3132169000</v>
      </c>
      <c r="R7" s="59" t="s">
        <v>285</v>
      </c>
      <c r="S7" s="54">
        <f t="shared" si="2"/>
        <v>0.17724766128519884</v>
      </c>
      <c r="T7" s="15">
        <v>12685912589</v>
      </c>
      <c r="U7" s="54">
        <f t="shared" si="3"/>
        <v>0.67839957288233299</v>
      </c>
      <c r="V7" s="55"/>
      <c r="W7" s="55"/>
      <c r="X7" s="15">
        <f>(6812643-6836079)*1000</f>
        <v>-23436000</v>
      </c>
      <c r="Y7" s="15">
        <v>1139814334</v>
      </c>
      <c r="Z7" s="15">
        <v>30454374</v>
      </c>
      <c r="AA7" s="15">
        <v>12178533</v>
      </c>
      <c r="AB7" s="15">
        <v>476270</v>
      </c>
      <c r="AC7" s="15">
        <v>1182923511</v>
      </c>
    </row>
    <row r="8" spans="1:30" x14ac:dyDescent="0.35">
      <c r="A8" s="6" t="s">
        <v>985</v>
      </c>
      <c r="B8" s="51">
        <v>2006</v>
      </c>
      <c r="C8" s="6" t="s">
        <v>397</v>
      </c>
      <c r="D8" s="52">
        <v>555342400</v>
      </c>
      <c r="E8" s="52">
        <f>555342400*108.1%</f>
        <v>600325134.39999998</v>
      </c>
      <c r="F8" s="53">
        <f t="shared" si="0"/>
        <v>-44982734.399999976</v>
      </c>
      <c r="G8" s="6" t="s">
        <v>355</v>
      </c>
      <c r="H8" s="54">
        <f t="shared" si="1"/>
        <v>1.081</v>
      </c>
      <c r="I8" s="6" t="s">
        <v>285</v>
      </c>
      <c r="J8" s="6" t="s">
        <v>285</v>
      </c>
      <c r="K8" s="6" t="s">
        <v>285</v>
      </c>
      <c r="L8" s="6" t="s">
        <v>285</v>
      </c>
      <c r="M8" s="67">
        <v>13088358000</v>
      </c>
      <c r="N8" s="52">
        <v>19390781000</v>
      </c>
      <c r="O8" s="52">
        <v>6302423000</v>
      </c>
      <c r="P8" s="55">
        <v>0.67500000000000004</v>
      </c>
      <c r="Q8" s="52">
        <v>2892959000</v>
      </c>
      <c r="R8" s="59" t="s">
        <v>285</v>
      </c>
      <c r="S8" s="54">
        <f t="shared" si="2"/>
        <v>0.19196345333618622</v>
      </c>
      <c r="T8" s="15">
        <v>14007612748</v>
      </c>
      <c r="U8" s="54">
        <f t="shared" si="3"/>
        <v>0.72238517613086339</v>
      </c>
      <c r="V8" s="55"/>
      <c r="W8" s="55"/>
      <c r="X8" s="15">
        <f>(6554990-6812643)*1000</f>
        <v>-257653000</v>
      </c>
      <c r="Y8" s="15">
        <v>1204472977</v>
      </c>
      <c r="Z8" s="15">
        <v>38538125</v>
      </c>
      <c r="AA8" s="15">
        <v>13362286</v>
      </c>
      <c r="AB8" s="15">
        <v>488341</v>
      </c>
      <c r="AC8" s="15">
        <v>1256861729</v>
      </c>
    </row>
    <row r="9" spans="1:30" x14ac:dyDescent="0.35">
      <c r="A9" s="6" t="s">
        <v>985</v>
      </c>
      <c r="B9" s="51">
        <v>2007</v>
      </c>
      <c r="C9" s="6" t="s">
        <v>397</v>
      </c>
      <c r="D9" s="52">
        <v>578895501</v>
      </c>
      <c r="E9" s="52">
        <f>578895501*106.5%</f>
        <v>616523708.56499994</v>
      </c>
      <c r="F9" s="53">
        <f t="shared" si="0"/>
        <v>-37628207.564999938</v>
      </c>
      <c r="G9" s="6" t="s">
        <v>355</v>
      </c>
      <c r="H9" s="54">
        <f t="shared" si="1"/>
        <v>1.0649999999999999</v>
      </c>
      <c r="I9" s="6" t="s">
        <v>285</v>
      </c>
      <c r="J9" s="6" t="s">
        <v>285</v>
      </c>
      <c r="K9" s="6" t="s">
        <v>285</v>
      </c>
      <c r="L9" s="6" t="s">
        <v>285</v>
      </c>
      <c r="M9" s="67">
        <v>14812298000</v>
      </c>
      <c r="N9" s="52">
        <v>20772330000</v>
      </c>
      <c r="O9" s="52">
        <v>5960032000</v>
      </c>
      <c r="P9" s="55">
        <v>0.71299999999999997</v>
      </c>
      <c r="Q9" s="52">
        <v>3224566000</v>
      </c>
      <c r="R9" s="59" t="s">
        <v>285</v>
      </c>
      <c r="S9" s="54">
        <f t="shared" si="2"/>
        <v>0.17952664048433184</v>
      </c>
      <c r="T9" s="15">
        <v>16148730217</v>
      </c>
      <c r="U9" s="54">
        <f t="shared" si="3"/>
        <v>0.77741544723196676</v>
      </c>
      <c r="V9" s="55"/>
      <c r="W9" s="55"/>
      <c r="X9" s="15">
        <f>(6250578-6554990)*1000</f>
        <v>-304412000</v>
      </c>
      <c r="Y9" s="15">
        <v>1295552338</v>
      </c>
      <c r="Z9" s="15">
        <v>48119943</v>
      </c>
      <c r="AA9" s="15">
        <v>13323547</v>
      </c>
      <c r="AB9" s="15">
        <v>506521</v>
      </c>
      <c r="AC9" s="15">
        <v>1357502349</v>
      </c>
    </row>
    <row r="10" spans="1:30" x14ac:dyDescent="0.35">
      <c r="A10" s="6" t="s">
        <v>985</v>
      </c>
      <c r="B10" s="51">
        <v>2008</v>
      </c>
      <c r="C10" s="6" t="s">
        <v>396</v>
      </c>
      <c r="D10" s="52">
        <v>637097695</v>
      </c>
      <c r="E10" s="52">
        <f>D10*116.2%</f>
        <v>740307521.58999991</v>
      </c>
      <c r="F10" s="53">
        <f t="shared" si="0"/>
        <v>-103209826.58999991</v>
      </c>
      <c r="G10" s="6" t="s">
        <v>355</v>
      </c>
      <c r="H10" s="54">
        <f t="shared" si="1"/>
        <v>1.1619999999999999</v>
      </c>
      <c r="I10" s="6" t="s">
        <v>285</v>
      </c>
      <c r="J10" s="6" t="s">
        <v>285</v>
      </c>
      <c r="K10" s="6" t="s">
        <v>285</v>
      </c>
      <c r="L10" s="6" t="s">
        <v>285</v>
      </c>
      <c r="M10" s="67">
        <v>15507834000</v>
      </c>
      <c r="N10" s="52">
        <v>22090516000</v>
      </c>
      <c r="O10" s="52">
        <v>6582683000</v>
      </c>
      <c r="P10" s="55">
        <v>0.70199999999999996</v>
      </c>
      <c r="Q10" s="52">
        <v>3675014000</v>
      </c>
      <c r="R10" s="59" t="s">
        <v>285</v>
      </c>
      <c r="S10" s="54">
        <f t="shared" si="2"/>
        <v>0.17335925659058712</v>
      </c>
      <c r="T10" s="15">
        <v>14996249719</v>
      </c>
      <c r="U10" s="54">
        <f t="shared" si="3"/>
        <v>0.6788546595742716</v>
      </c>
      <c r="V10" s="55"/>
      <c r="W10" s="55"/>
      <c r="X10" s="15">
        <f>(6967625-6250578)*1000</f>
        <v>717047000</v>
      </c>
      <c r="Y10" s="15">
        <v>1383381577</v>
      </c>
      <c r="Z10" s="15">
        <v>35071343</v>
      </c>
      <c r="AA10" s="15">
        <v>14880903</v>
      </c>
      <c r="AB10" s="15">
        <f>2285378+545737</f>
        <v>2831115</v>
      </c>
      <c r="AC10" s="15">
        <v>1436164938</v>
      </c>
    </row>
    <row r="11" spans="1:30" x14ac:dyDescent="0.35">
      <c r="A11" s="6" t="s">
        <v>985</v>
      </c>
      <c r="B11" s="51">
        <v>2009</v>
      </c>
      <c r="C11" s="6" t="s">
        <v>396</v>
      </c>
      <c r="D11" s="52">
        <v>697190561</v>
      </c>
      <c r="E11" s="52">
        <f>D11*112.9%</f>
        <v>787128143.36899996</v>
      </c>
      <c r="F11" s="53">
        <f t="shared" si="0"/>
        <v>-89937582.368999958</v>
      </c>
      <c r="G11" s="6" t="s">
        <v>355</v>
      </c>
      <c r="H11" s="54">
        <f t="shared" si="1"/>
        <v>1.129</v>
      </c>
      <c r="I11" s="6" t="s">
        <v>285</v>
      </c>
      <c r="J11" s="6" t="s">
        <v>285</v>
      </c>
      <c r="K11" s="6" t="s">
        <v>285</v>
      </c>
      <c r="L11" s="6" t="s">
        <v>285</v>
      </c>
      <c r="M11" s="67">
        <v>13500766000</v>
      </c>
      <c r="N11" s="52">
        <v>22839411000</v>
      </c>
      <c r="O11" s="52">
        <v>9338645000</v>
      </c>
      <c r="P11" s="55">
        <v>0.59099999999999997</v>
      </c>
      <c r="Q11" s="52">
        <v>3912326000</v>
      </c>
      <c r="R11" s="59" t="s">
        <v>285</v>
      </c>
      <c r="S11" s="54">
        <f t="shared" si="2"/>
        <v>0.1782035957637477</v>
      </c>
      <c r="T11" s="15">
        <v>11250281297</v>
      </c>
      <c r="U11" s="54">
        <f t="shared" si="3"/>
        <v>0.49258193641683667</v>
      </c>
      <c r="V11" s="55"/>
      <c r="W11" s="55"/>
      <c r="X11" s="15">
        <f>(10117515-6967625)*1000</f>
        <v>3149890000</v>
      </c>
      <c r="Y11" s="15">
        <v>1464106312</v>
      </c>
      <c r="Z11" s="15">
        <v>34418885</v>
      </c>
      <c r="AA11" s="15">
        <v>15799028</v>
      </c>
      <c r="AB11" s="15">
        <f>2502048+540725</f>
        <v>3042773</v>
      </c>
      <c r="AC11" s="15">
        <v>1517366998</v>
      </c>
    </row>
    <row r="12" spans="1:30" x14ac:dyDescent="0.35">
      <c r="A12" s="6" t="s">
        <v>985</v>
      </c>
      <c r="B12" s="51">
        <v>2010</v>
      </c>
      <c r="C12" s="6" t="s">
        <v>396</v>
      </c>
      <c r="D12" s="52">
        <v>904382657</v>
      </c>
      <c r="E12" s="52">
        <f>D12*83.5%</f>
        <v>755159518.59499991</v>
      </c>
      <c r="F12" s="53">
        <f t="shared" si="0"/>
        <v>149223138.40500009</v>
      </c>
      <c r="G12" s="6" t="s">
        <v>355</v>
      </c>
      <c r="H12" s="54">
        <f t="shared" si="1"/>
        <v>0.83499999999999985</v>
      </c>
      <c r="I12" s="6" t="s">
        <v>285</v>
      </c>
      <c r="J12" s="6" t="s">
        <v>285</v>
      </c>
      <c r="K12" s="6" t="s">
        <v>285</v>
      </c>
      <c r="L12" s="6" t="s">
        <v>285</v>
      </c>
      <c r="M12" s="67">
        <v>12868484000</v>
      </c>
      <c r="N12" s="52">
        <v>23674842000</v>
      </c>
      <c r="O12" s="52">
        <v>10806358000</v>
      </c>
      <c r="P12" s="55">
        <v>0.54400000000000004</v>
      </c>
      <c r="Q12" s="52">
        <v>3977819000</v>
      </c>
      <c r="R12" s="59" t="s">
        <v>285</v>
      </c>
      <c r="S12" s="54">
        <f t="shared" si="2"/>
        <v>0.22735641239583801</v>
      </c>
      <c r="T12" s="15">
        <v>12021431384</v>
      </c>
      <c r="U12" s="54">
        <f t="shared" si="3"/>
        <v>0.50777240177569083</v>
      </c>
      <c r="V12" s="55"/>
      <c r="W12" s="55"/>
      <c r="X12" s="15">
        <f>(10806358-10117515)*1000</f>
        <v>688843000</v>
      </c>
      <c r="Y12" s="15">
        <v>1532526141</v>
      </c>
      <c r="Z12" s="15">
        <v>40834543</v>
      </c>
      <c r="AA12" s="15">
        <v>16154823</v>
      </c>
      <c r="AB12" s="15">
        <f>1813334+543096</f>
        <v>2356430</v>
      </c>
      <c r="AC12" s="15">
        <v>1591871937</v>
      </c>
    </row>
    <row r="13" spans="1:30" x14ac:dyDescent="0.35">
      <c r="A13" s="6" t="s">
        <v>985</v>
      </c>
      <c r="B13" s="51">
        <v>2011</v>
      </c>
      <c r="C13" s="6" t="s">
        <v>396</v>
      </c>
      <c r="D13" s="52">
        <v>1086319774</v>
      </c>
      <c r="E13" s="52">
        <f>D13*90.2%</f>
        <v>979860436.148</v>
      </c>
      <c r="F13" s="53">
        <f t="shared" si="0"/>
        <v>106459337.852</v>
      </c>
      <c r="G13" s="6" t="s">
        <v>355</v>
      </c>
      <c r="H13" s="54">
        <f t="shared" si="1"/>
        <v>0.90200000000000002</v>
      </c>
      <c r="I13" s="6" t="s">
        <v>285</v>
      </c>
      <c r="J13" s="6" t="s">
        <v>285</v>
      </c>
      <c r="K13" s="6" t="s">
        <v>285</v>
      </c>
      <c r="L13" s="6" t="s">
        <v>285</v>
      </c>
      <c r="M13" s="67">
        <v>13286295000</v>
      </c>
      <c r="N13" s="52">
        <v>24096754000</v>
      </c>
      <c r="O13" s="52">
        <v>10810459000</v>
      </c>
      <c r="P13" s="55">
        <v>0.55100000000000005</v>
      </c>
      <c r="Q13" s="52">
        <v>3902647000</v>
      </c>
      <c r="R13" s="59" t="s">
        <v>285</v>
      </c>
      <c r="S13" s="54">
        <f t="shared" si="2"/>
        <v>0.2783546075266351</v>
      </c>
      <c r="T13" s="15">
        <v>14577210581</v>
      </c>
      <c r="U13" s="54">
        <f t="shared" si="3"/>
        <v>0.60494498889767478</v>
      </c>
      <c r="V13" s="55"/>
      <c r="W13" s="55"/>
      <c r="X13" s="15">
        <f>(10810459-10806358)*1000</f>
        <v>4101000</v>
      </c>
      <c r="Y13" s="15">
        <v>1615778191</v>
      </c>
      <c r="Z13" s="15">
        <v>43005926</v>
      </c>
      <c r="AA13" s="15">
        <v>15417596</v>
      </c>
      <c r="AB13" s="15">
        <f>1477395+537060</f>
        <v>2014455</v>
      </c>
      <c r="AC13" s="15">
        <v>1676216168</v>
      </c>
    </row>
    <row r="14" spans="1:30" x14ac:dyDescent="0.35">
      <c r="A14" s="6" t="s">
        <v>985</v>
      </c>
      <c r="B14" s="51">
        <v>2012</v>
      </c>
      <c r="C14" s="6" t="s">
        <v>396</v>
      </c>
      <c r="D14" s="52">
        <v>1127265199</v>
      </c>
      <c r="E14" s="52">
        <f>D14*100%</f>
        <v>1127265199</v>
      </c>
      <c r="F14" s="53">
        <f t="shared" si="0"/>
        <v>0</v>
      </c>
      <c r="G14" s="6" t="s">
        <v>355</v>
      </c>
      <c r="H14" s="54">
        <f t="shared" si="1"/>
        <v>1</v>
      </c>
      <c r="I14" s="6" t="s">
        <v>285</v>
      </c>
      <c r="J14" s="6" t="s">
        <v>285</v>
      </c>
      <c r="K14" s="6" t="s">
        <v>285</v>
      </c>
      <c r="L14" s="6" t="s">
        <v>285</v>
      </c>
      <c r="M14" s="67">
        <v>13584409000</v>
      </c>
      <c r="N14" s="52">
        <v>24540080000</v>
      </c>
      <c r="O14" s="52">
        <v>10955671000</v>
      </c>
      <c r="P14" s="55">
        <v>0.55400000000000005</v>
      </c>
      <c r="Q14" s="52">
        <v>3808761000</v>
      </c>
      <c r="R14" s="59" t="s">
        <v>285</v>
      </c>
      <c r="S14" s="54">
        <f t="shared" si="2"/>
        <v>0.29596637830517586</v>
      </c>
      <c r="T14" s="15">
        <v>14188983721</v>
      </c>
      <c r="U14" s="54">
        <f t="shared" si="3"/>
        <v>0.57819631072922339</v>
      </c>
      <c r="V14" s="55"/>
      <c r="W14" s="55"/>
      <c r="X14" s="15">
        <f>(10955671-10810459)*1000</f>
        <v>145212000</v>
      </c>
      <c r="Y14" s="15">
        <v>1682528254</v>
      </c>
      <c r="Z14" s="15">
        <v>50195898</v>
      </c>
      <c r="AA14" s="15">
        <v>16317659</v>
      </c>
      <c r="AB14" s="15">
        <f>1050097+440291</f>
        <v>1490388</v>
      </c>
      <c r="AC14" s="15">
        <v>1750532199</v>
      </c>
    </row>
    <row r="15" spans="1:30" x14ac:dyDescent="0.35">
      <c r="A15" s="6" t="s">
        <v>985</v>
      </c>
      <c r="B15" s="51">
        <v>2013</v>
      </c>
      <c r="C15" s="6" t="s">
        <v>396</v>
      </c>
      <c r="D15" s="52">
        <v>1149134132</v>
      </c>
      <c r="E15" s="99">
        <f>D15*99%</f>
        <v>1137642790.6800001</v>
      </c>
      <c r="F15" s="53">
        <f t="shared" si="0"/>
        <v>11491341.319999933</v>
      </c>
      <c r="G15" s="6" t="s">
        <v>355</v>
      </c>
      <c r="H15" s="54">
        <f t="shared" si="1"/>
        <v>0.9900000000000001</v>
      </c>
      <c r="I15" s="6" t="s">
        <v>285</v>
      </c>
      <c r="J15" s="6" t="s">
        <v>285</v>
      </c>
      <c r="K15" s="6" t="s">
        <v>285</v>
      </c>
      <c r="L15" s="6" t="s">
        <v>285</v>
      </c>
      <c r="M15" s="67">
        <v>14669156000</v>
      </c>
      <c r="N15" s="52">
        <v>26017708000</v>
      </c>
      <c r="O15" s="52">
        <v>11348552000</v>
      </c>
      <c r="P15" s="55">
        <v>0.56399999999999995</v>
      </c>
      <c r="Q15" s="52">
        <v>3726326000</v>
      </c>
      <c r="R15" s="59" t="s">
        <v>285</v>
      </c>
      <c r="S15" s="54">
        <f t="shared" si="2"/>
        <v>0.30838260849963206</v>
      </c>
      <c r="T15" s="15">
        <v>15490236860</v>
      </c>
      <c r="U15" s="54">
        <f t="shared" si="3"/>
        <v>0.59537284606315055</v>
      </c>
      <c r="V15" s="55"/>
      <c r="W15" s="55"/>
      <c r="X15" s="15">
        <f>(11348553-10955671)*1000</f>
        <v>392882000</v>
      </c>
      <c r="Y15" s="15">
        <v>1800166804</v>
      </c>
      <c r="Z15" s="15">
        <v>59712975</v>
      </c>
      <c r="AA15" s="15">
        <v>15750180</v>
      </c>
      <c r="AB15" s="15">
        <f>974145+377150</f>
        <v>1351295</v>
      </c>
      <c r="AC15" s="15">
        <v>1876981254</v>
      </c>
    </row>
    <row r="16" spans="1:30" x14ac:dyDescent="0.35">
      <c r="A16" s="6" t="s">
        <v>985</v>
      </c>
      <c r="B16" s="51">
        <v>2014</v>
      </c>
      <c r="C16" s="6" t="s">
        <v>396</v>
      </c>
      <c r="D16" s="58" t="s">
        <v>285</v>
      </c>
      <c r="E16" s="6" t="s">
        <v>285</v>
      </c>
      <c r="F16" s="6" t="s">
        <v>285</v>
      </c>
      <c r="G16" s="6" t="s">
        <v>354</v>
      </c>
      <c r="H16" s="58" t="s">
        <v>285</v>
      </c>
      <c r="I16" s="52">
        <v>1218397771</v>
      </c>
      <c r="J16" s="52">
        <v>1258687418</v>
      </c>
      <c r="K16" s="53">
        <f t="shared" ref="K16:K21" si="4">I16-J16</f>
        <v>-40289647</v>
      </c>
      <c r="L16" s="54">
        <f t="shared" ref="L16:L21" si="5">J16/I16</f>
        <v>1.0330677287491525</v>
      </c>
      <c r="M16" s="67">
        <v>16145773000</v>
      </c>
      <c r="N16" s="52">
        <v>28119537000</v>
      </c>
      <c r="O16" s="52">
        <v>11973764000</v>
      </c>
      <c r="P16" s="55">
        <v>0.57399999999999995</v>
      </c>
      <c r="Q16" s="52">
        <v>3764955000</v>
      </c>
      <c r="R16" s="54">
        <f t="shared" ref="R16:R25" si="6">I16/Q16</f>
        <v>0.32361549367787928</v>
      </c>
      <c r="S16" s="58" t="s">
        <v>285</v>
      </c>
      <c r="T16" s="15">
        <v>17900035458</v>
      </c>
      <c r="U16" s="54">
        <f t="shared" si="3"/>
        <v>0.63656935240434431</v>
      </c>
      <c r="V16" s="55"/>
      <c r="W16" s="55"/>
      <c r="X16" s="15">
        <f>(11973764-11348553)*1000</f>
        <v>625211000</v>
      </c>
      <c r="Y16" s="15">
        <v>1877113903</v>
      </c>
      <c r="Z16" s="15">
        <v>58777337</v>
      </c>
      <c r="AA16" s="15">
        <v>15026969</v>
      </c>
      <c r="AB16" s="15">
        <f>1047832+322881</f>
        <v>1370713</v>
      </c>
      <c r="AC16" s="15">
        <v>1952288922</v>
      </c>
    </row>
    <row r="17" spans="1:30" x14ac:dyDescent="0.35">
      <c r="A17" s="6" t="s">
        <v>985</v>
      </c>
      <c r="B17" s="51">
        <v>2015</v>
      </c>
      <c r="C17" s="6" t="s">
        <v>396</v>
      </c>
      <c r="D17" s="6" t="s">
        <v>285</v>
      </c>
      <c r="E17" s="6" t="s">
        <v>285</v>
      </c>
      <c r="F17" s="6" t="s">
        <v>285</v>
      </c>
      <c r="G17" s="6" t="s">
        <v>354</v>
      </c>
      <c r="H17" s="58" t="s">
        <v>285</v>
      </c>
      <c r="I17" s="52">
        <v>1212285929</v>
      </c>
      <c r="J17" s="52">
        <v>1303570582</v>
      </c>
      <c r="K17" s="53">
        <f t="shared" si="4"/>
        <v>-91284653</v>
      </c>
      <c r="L17" s="54">
        <f t="shared" si="5"/>
        <v>1.0752996061542177</v>
      </c>
      <c r="M17" s="67">
        <v>17457200000</v>
      </c>
      <c r="N17" s="67">
        <v>28646300000</v>
      </c>
      <c r="O17" s="67">
        <v>11189100000</v>
      </c>
      <c r="P17" s="55">
        <v>0.60899999999999999</v>
      </c>
      <c r="Q17" s="52">
        <v>3815600000</v>
      </c>
      <c r="R17" s="54">
        <f t="shared" si="6"/>
        <v>0.317718295680889</v>
      </c>
      <c r="S17" s="58" t="s">
        <v>285</v>
      </c>
      <c r="T17" s="15">
        <v>17896379678</v>
      </c>
      <c r="U17" s="54">
        <f t="shared" si="3"/>
        <v>0.62473616760279682</v>
      </c>
      <c r="V17" s="55"/>
      <c r="W17" s="55"/>
      <c r="X17" s="15">
        <f>(11189053-11973764)*1000</f>
        <v>-784711000</v>
      </c>
      <c r="Y17" s="15">
        <v>1955102582</v>
      </c>
      <c r="Z17" s="15">
        <v>52402762</v>
      </c>
      <c r="AA17" s="15">
        <v>14259428</v>
      </c>
      <c r="AB17" s="15">
        <f>1754855+1685836+2078530+384426</f>
        <v>5903647</v>
      </c>
      <c r="AC17" s="15">
        <v>2027668419</v>
      </c>
    </row>
    <row r="18" spans="1:30" x14ac:dyDescent="0.35">
      <c r="A18" s="6" t="s">
        <v>985</v>
      </c>
      <c r="B18" s="51">
        <v>2016</v>
      </c>
      <c r="C18" s="6" t="s">
        <v>396</v>
      </c>
      <c r="D18" s="6" t="s">
        <v>285</v>
      </c>
      <c r="E18" s="6" t="s">
        <v>285</v>
      </c>
      <c r="F18" s="6" t="s">
        <v>285</v>
      </c>
      <c r="G18" s="6" t="s">
        <v>354</v>
      </c>
      <c r="H18" s="58" t="s">
        <v>285</v>
      </c>
      <c r="I18" s="52">
        <v>1177993580</v>
      </c>
      <c r="J18" s="52">
        <v>1242445786</v>
      </c>
      <c r="K18" s="53">
        <f t="shared" si="4"/>
        <v>-64452206</v>
      </c>
      <c r="L18" s="54">
        <f t="shared" si="5"/>
        <v>1.0547135460619403</v>
      </c>
      <c r="M18" s="67">
        <v>18254300000</v>
      </c>
      <c r="N18" s="67">
        <v>29272400000</v>
      </c>
      <c r="O18" s="67">
        <v>11018100000</v>
      </c>
      <c r="P18" s="55">
        <v>0.624</v>
      </c>
      <c r="Q18" s="52">
        <v>3869700000</v>
      </c>
      <c r="R18" s="54">
        <f t="shared" si="6"/>
        <v>0.30441470398222087</v>
      </c>
      <c r="S18" s="58" t="s">
        <v>285</v>
      </c>
      <c r="T18" s="15">
        <v>17537950955</v>
      </c>
      <c r="U18" s="54">
        <f t="shared" si="3"/>
        <v>0.59912924649157573</v>
      </c>
      <c r="V18" s="55"/>
      <c r="W18" s="55"/>
      <c r="X18" s="15">
        <f>(11018081-11189053)*1000</f>
        <v>-170972000</v>
      </c>
      <c r="Y18" s="15">
        <v>1999272396</v>
      </c>
      <c r="Z18" s="15">
        <v>49884654</v>
      </c>
      <c r="AA18" s="15">
        <v>14532681</v>
      </c>
      <c r="AB18" s="15">
        <f>1873303-24005+1773559+407105</f>
        <v>4029962</v>
      </c>
      <c r="AC18" s="15">
        <v>2067719693</v>
      </c>
    </row>
    <row r="19" spans="1:30" x14ac:dyDescent="0.35">
      <c r="A19" s="6" t="s">
        <v>985</v>
      </c>
      <c r="B19" s="51">
        <v>2017</v>
      </c>
      <c r="C19" s="6" t="s">
        <v>396</v>
      </c>
      <c r="D19" s="6" t="s">
        <v>285</v>
      </c>
      <c r="E19" s="6" t="s">
        <v>285</v>
      </c>
      <c r="F19" s="6" t="s">
        <v>285</v>
      </c>
      <c r="G19" s="6" t="s">
        <v>354</v>
      </c>
      <c r="H19" s="58" t="s">
        <v>285</v>
      </c>
      <c r="I19" s="52">
        <v>1188962275</v>
      </c>
      <c r="J19" s="52">
        <v>1204634319</v>
      </c>
      <c r="K19" s="53">
        <f t="shared" si="4"/>
        <v>-15672044</v>
      </c>
      <c r="L19" s="54">
        <f t="shared" si="5"/>
        <v>1.0131812794480801</v>
      </c>
      <c r="M19" s="67">
        <v>19210400000</v>
      </c>
      <c r="N19" s="67">
        <v>29762600000</v>
      </c>
      <c r="O19" s="67">
        <v>10552200000</v>
      </c>
      <c r="P19" s="55">
        <v>0.64500000000000002</v>
      </c>
      <c r="Q19" s="52">
        <v>3901600000</v>
      </c>
      <c r="R19" s="54">
        <f t="shared" si="6"/>
        <v>0.30473710144556082</v>
      </c>
      <c r="S19" s="58" t="s">
        <v>285</v>
      </c>
      <c r="T19" s="15">
        <v>19513345675</v>
      </c>
      <c r="U19" s="54">
        <f t="shared" si="3"/>
        <v>0.65563309909080525</v>
      </c>
      <c r="V19" s="55"/>
      <c r="W19" s="55"/>
      <c r="X19" s="15">
        <f>(10552199-11018081)*1000</f>
        <v>-465882000</v>
      </c>
      <c r="Y19" s="15">
        <v>2061454295</v>
      </c>
      <c r="Z19" s="15">
        <v>49805920</v>
      </c>
      <c r="AA19" s="15">
        <v>14368885</v>
      </c>
      <c r="AB19" s="15">
        <f>1995075+586167+2807080+432238</f>
        <v>5820560</v>
      </c>
      <c r="AC19" s="15">
        <v>2131449660</v>
      </c>
    </row>
    <row r="20" spans="1:30" x14ac:dyDescent="0.35">
      <c r="A20" s="6" t="s">
        <v>985</v>
      </c>
      <c r="B20" s="51">
        <v>2018</v>
      </c>
      <c r="C20" s="6" t="s">
        <v>396</v>
      </c>
      <c r="D20" s="6" t="s">
        <v>285</v>
      </c>
      <c r="E20" s="6" t="s">
        <v>285</v>
      </c>
      <c r="F20" s="6" t="s">
        <v>285</v>
      </c>
      <c r="G20" s="6" t="s">
        <v>354</v>
      </c>
      <c r="H20" s="58" t="s">
        <v>285</v>
      </c>
      <c r="I20" s="52">
        <v>1227397115</v>
      </c>
      <c r="J20" s="52">
        <v>1288863851</v>
      </c>
      <c r="K20" s="53">
        <f t="shared" si="4"/>
        <v>-61466736</v>
      </c>
      <c r="L20" s="54">
        <f t="shared" si="5"/>
        <v>1.0500789314630252</v>
      </c>
      <c r="M20" s="67">
        <v>20319600000</v>
      </c>
      <c r="N20" s="67">
        <v>30871900000</v>
      </c>
      <c r="O20" s="67">
        <v>10552300000</v>
      </c>
      <c r="P20" s="55">
        <v>0.65800000000000003</v>
      </c>
      <c r="Q20" s="52">
        <v>3998100000</v>
      </c>
      <c r="R20" s="54">
        <f t="shared" si="6"/>
        <v>0.30699510142317599</v>
      </c>
      <c r="S20" s="58" t="s">
        <v>285</v>
      </c>
      <c r="T20" s="15">
        <v>21046702165</v>
      </c>
      <c r="U20" s="54">
        <f t="shared" si="3"/>
        <v>0.68174301435933649</v>
      </c>
      <c r="V20" s="55"/>
      <c r="W20" s="55"/>
      <c r="X20" s="15">
        <f>(10552318-10552199)*1000</f>
        <v>119000</v>
      </c>
      <c r="Y20" s="15">
        <v>2116953537</v>
      </c>
      <c r="Z20" s="15">
        <v>48671220</v>
      </c>
      <c r="AA20" s="15">
        <v>14046725</v>
      </c>
      <c r="AB20" s="15">
        <f>2017909+13633156+1385063+400766</f>
        <v>17436894</v>
      </c>
      <c r="AC20" s="15">
        <v>2197108376</v>
      </c>
    </row>
    <row r="21" spans="1:30" x14ac:dyDescent="0.35">
      <c r="A21" s="6" t="s">
        <v>985</v>
      </c>
      <c r="B21" s="51">
        <v>2019</v>
      </c>
      <c r="C21" s="6" t="s">
        <v>396</v>
      </c>
      <c r="D21" s="6" t="s">
        <v>285</v>
      </c>
      <c r="E21" s="6" t="s">
        <v>285</v>
      </c>
      <c r="F21" s="6" t="s">
        <v>285</v>
      </c>
      <c r="G21" s="6" t="s">
        <v>354</v>
      </c>
      <c r="H21" s="58" t="s">
        <v>285</v>
      </c>
      <c r="I21" s="52">
        <v>1246577897</v>
      </c>
      <c r="J21" s="52">
        <v>1306003522</v>
      </c>
      <c r="K21" s="53">
        <f t="shared" si="4"/>
        <v>-59425625</v>
      </c>
      <c r="L21" s="54">
        <f t="shared" si="5"/>
        <v>1.0476710080798104</v>
      </c>
      <c r="M21" s="67">
        <v>21183200000</v>
      </c>
      <c r="N21" s="67">
        <v>31574100000</v>
      </c>
      <c r="O21" s="67">
        <v>10390900000</v>
      </c>
      <c r="P21" s="55">
        <v>0.67100000000000004</v>
      </c>
      <c r="Q21" s="52">
        <v>4071800000</v>
      </c>
      <c r="R21" s="54">
        <f t="shared" si="6"/>
        <v>0.30614909794194212</v>
      </c>
      <c r="S21" s="58" t="s">
        <v>285</v>
      </c>
      <c r="T21" s="15">
        <v>21652482372</v>
      </c>
      <c r="U21" s="54">
        <f t="shared" si="3"/>
        <v>0.68576720704628158</v>
      </c>
      <c r="V21" s="55"/>
      <c r="W21" s="55"/>
      <c r="X21" s="15">
        <f>(10390969-10552310)*1000</f>
        <v>-161341000</v>
      </c>
      <c r="Y21" s="15">
        <v>2163684514</v>
      </c>
      <c r="Z21" s="15">
        <v>50301709</v>
      </c>
      <c r="AA21" s="15">
        <v>13445962</v>
      </c>
      <c r="AB21" s="15">
        <f>2075869+95273+880211+396927</f>
        <v>3448280</v>
      </c>
      <c r="AC21" s="15">
        <v>2230880465</v>
      </c>
    </row>
    <row r="22" spans="1:30" x14ac:dyDescent="0.35">
      <c r="A22" s="6" t="s">
        <v>985</v>
      </c>
      <c r="B22" s="51">
        <v>2020</v>
      </c>
      <c r="C22" s="6" t="s">
        <v>396</v>
      </c>
      <c r="D22" s="6" t="s">
        <v>285</v>
      </c>
      <c r="E22" s="6" t="s">
        <v>285</v>
      </c>
      <c r="F22" s="6" t="s">
        <v>285</v>
      </c>
      <c r="G22" s="6" t="s">
        <v>354</v>
      </c>
      <c r="H22" s="58" t="s">
        <v>285</v>
      </c>
      <c r="I22" s="52">
        <v>1221266156</v>
      </c>
      <c r="J22" s="52">
        <v>1313932563</v>
      </c>
      <c r="K22" s="53">
        <f t="shared" ref="K22" si="7">I22-J22</f>
        <v>-92666407</v>
      </c>
      <c r="L22" s="54">
        <f t="shared" ref="L22" si="8">J22/I22</f>
        <v>1.0758773233375347</v>
      </c>
      <c r="M22" s="13">
        <v>21971000000</v>
      </c>
      <c r="N22" s="13">
        <v>32341000000</v>
      </c>
      <c r="O22" s="13">
        <v>10370000000</v>
      </c>
      <c r="P22" s="55">
        <v>0.67900000000000005</v>
      </c>
      <c r="Q22" s="13">
        <v>4229600000.0000005</v>
      </c>
      <c r="R22" s="54">
        <f t="shared" si="6"/>
        <v>0.28874270758464154</v>
      </c>
      <c r="S22" s="58" t="s">
        <v>285</v>
      </c>
      <c r="T22" s="15">
        <v>21220586002</v>
      </c>
      <c r="U22" s="54">
        <f t="shared" si="3"/>
        <v>0.65615120132339755</v>
      </c>
      <c r="V22" s="55"/>
      <c r="W22" s="55"/>
      <c r="X22" s="13">
        <f>(10369998-10390969)*1000</f>
        <v>-20971000</v>
      </c>
      <c r="Y22" s="13">
        <v>2193873471</v>
      </c>
      <c r="Z22" s="13">
        <v>50225236</v>
      </c>
      <c r="AA22" s="13">
        <v>14418014</v>
      </c>
      <c r="AB22" s="13">
        <f>1987638+1576153+422685-540170</f>
        <v>3446306</v>
      </c>
      <c r="AC22" s="13">
        <v>2261963027</v>
      </c>
    </row>
    <row r="23" spans="1:30" x14ac:dyDescent="0.35">
      <c r="A23" s="6" t="s">
        <v>985</v>
      </c>
      <c r="B23" s="51">
        <v>2021</v>
      </c>
      <c r="C23" s="6" t="s">
        <v>396</v>
      </c>
      <c r="D23" s="6" t="s">
        <v>285</v>
      </c>
      <c r="E23" s="6" t="s">
        <v>285</v>
      </c>
      <c r="F23" s="6" t="s">
        <v>285</v>
      </c>
      <c r="G23" s="6" t="s">
        <v>354</v>
      </c>
      <c r="H23" s="58" t="s">
        <v>285</v>
      </c>
      <c r="I23" s="52">
        <v>1243818612</v>
      </c>
      <c r="J23" s="52">
        <v>1127265199</v>
      </c>
      <c r="K23" s="53">
        <f t="shared" ref="K23:K24" si="9">I23-J23</f>
        <v>116553413</v>
      </c>
      <c r="L23" s="54">
        <f t="shared" ref="L23:L24" si="10">J23/I23</f>
        <v>0.90629388250382603</v>
      </c>
      <c r="M23" s="13">
        <v>23742600000</v>
      </c>
      <c r="N23" s="13">
        <v>33058800000.000004</v>
      </c>
      <c r="O23" s="13">
        <v>9316200000</v>
      </c>
      <c r="P23" s="55">
        <v>0.71799999999999997</v>
      </c>
      <c r="Q23" s="13">
        <v>4335100000</v>
      </c>
      <c r="R23" s="54">
        <f t="shared" si="6"/>
        <v>0.28691809000945767</v>
      </c>
      <c r="S23" s="58" t="s">
        <v>285</v>
      </c>
      <c r="T23" s="15">
        <v>27724128255</v>
      </c>
      <c r="U23" s="54">
        <f t="shared" si="3"/>
        <v>0.8386308110094739</v>
      </c>
      <c r="X23" s="15">
        <f>(9317244-10369998)*1000</f>
        <v>-1052754000</v>
      </c>
      <c r="Y23" s="13">
        <v>2256015336</v>
      </c>
      <c r="Z23" s="15">
        <v>53095621</v>
      </c>
      <c r="AA23" s="15">
        <v>14132424</v>
      </c>
      <c r="AB23" s="15">
        <f>1870195+470446-385301+1856703</f>
        <v>3812043</v>
      </c>
      <c r="AC23" s="15">
        <v>2327055424</v>
      </c>
      <c r="AD23" s="52"/>
    </row>
    <row r="24" spans="1:30" x14ac:dyDescent="0.35">
      <c r="A24" s="6" t="s">
        <v>985</v>
      </c>
      <c r="B24" s="51">
        <v>2022</v>
      </c>
      <c r="C24" s="6" t="s">
        <v>396</v>
      </c>
      <c r="D24" s="6" t="s">
        <v>285</v>
      </c>
      <c r="E24" s="6" t="s">
        <v>285</v>
      </c>
      <c r="F24" s="6" t="s">
        <v>285</v>
      </c>
      <c r="G24" s="6" t="s">
        <v>354</v>
      </c>
      <c r="H24" s="58" t="s">
        <v>285</v>
      </c>
      <c r="I24" s="52">
        <v>1213461726</v>
      </c>
      <c r="J24" s="52">
        <v>1357609195</v>
      </c>
      <c r="K24" s="53">
        <f t="shared" si="9"/>
        <v>-144147469</v>
      </c>
      <c r="L24" s="54">
        <f t="shared" si="10"/>
        <v>1.1187902888994787</v>
      </c>
      <c r="M24" s="71">
        <v>25503700000</v>
      </c>
      <c r="N24" s="71">
        <v>34593400000</v>
      </c>
      <c r="O24" s="71">
        <v>9089700000</v>
      </c>
      <c r="P24" s="55">
        <v>0.73699999999999999</v>
      </c>
      <c r="Q24" s="71">
        <v>4541400000</v>
      </c>
      <c r="R24" s="54">
        <f t="shared" si="6"/>
        <v>0.267199922050469</v>
      </c>
      <c r="S24" s="58" t="s">
        <v>285</v>
      </c>
      <c r="T24" s="15">
        <v>25050873120</v>
      </c>
      <c r="U24" s="54">
        <f t="shared" si="3"/>
        <v>0.72415180699208515</v>
      </c>
      <c r="X24" s="75">
        <f>(9089701-9317244)*1000</f>
        <v>-227543000</v>
      </c>
      <c r="Y24" s="71">
        <v>2303868401</v>
      </c>
      <c r="Z24" s="75">
        <v>49729954</v>
      </c>
      <c r="AA24" s="75">
        <v>14554420</v>
      </c>
      <c r="AB24" s="75">
        <f>758208+494877+632234+1739624</f>
        <v>3624943</v>
      </c>
      <c r="AC24" s="75">
        <v>2371777718</v>
      </c>
      <c r="AD24" s="52"/>
    </row>
    <row r="25" spans="1:30" x14ac:dyDescent="0.35">
      <c r="A25" s="6" t="s">
        <v>985</v>
      </c>
      <c r="B25" s="51">
        <v>2023</v>
      </c>
      <c r="C25" s="6" t="s">
        <v>396</v>
      </c>
      <c r="D25" s="6" t="s">
        <v>285</v>
      </c>
      <c r="E25" s="6" t="s">
        <v>285</v>
      </c>
      <c r="F25" s="6" t="s">
        <v>285</v>
      </c>
      <c r="G25" s="6" t="s">
        <v>354</v>
      </c>
      <c r="H25" s="58" t="s">
        <v>285</v>
      </c>
      <c r="I25" s="52">
        <v>1291584892</v>
      </c>
      <c r="J25" s="52">
        <v>1429292002</v>
      </c>
      <c r="K25" s="53">
        <f t="shared" ref="K25" si="11">I25-J25</f>
        <v>-137707110</v>
      </c>
      <c r="L25" s="54">
        <f t="shared" ref="L25" si="12">J25/I25</f>
        <v>1.1066187060974078</v>
      </c>
      <c r="M25" s="13">
        <v>26651200000</v>
      </c>
      <c r="N25" s="13">
        <v>35159100000</v>
      </c>
      <c r="O25" s="13">
        <v>8507900000</v>
      </c>
      <c r="P25" s="55">
        <v>0.75800000000000001</v>
      </c>
      <c r="Q25" s="13">
        <v>4914700000</v>
      </c>
      <c r="R25" s="54">
        <f t="shared" si="6"/>
        <v>0.26280035241215133</v>
      </c>
      <c r="S25" s="58" t="s">
        <v>285</v>
      </c>
      <c r="T25" s="15">
        <v>26125186904</v>
      </c>
      <c r="U25" s="54">
        <f t="shared" si="3"/>
        <v>0.7430561904030536</v>
      </c>
      <c r="X25" s="15">
        <f>((8507932-9089701))*1000</f>
        <v>-581769000</v>
      </c>
      <c r="Y25" s="71">
        <v>2380522287</v>
      </c>
      <c r="Z25" s="75">
        <v>55213046</v>
      </c>
      <c r="AA25" s="75">
        <v>14937155</v>
      </c>
      <c r="AB25" s="75">
        <f>1623060+3249945+521848-983844</f>
        <v>4411009</v>
      </c>
      <c r="AC25" s="75">
        <v>2455083497</v>
      </c>
      <c r="AD25" s="52"/>
    </row>
    <row r="26" spans="1:30" x14ac:dyDescent="0.35">
      <c r="E26" s="56"/>
      <c r="H26" s="56"/>
      <c r="Y26" s="56"/>
      <c r="AC26" s="52"/>
      <c r="AD26" s="52"/>
    </row>
    <row r="27" spans="1:30" x14ac:dyDescent="0.35">
      <c r="A27" s="6" t="s">
        <v>252</v>
      </c>
    </row>
    <row r="28" spans="1:30" x14ac:dyDescent="0.35">
      <c r="A28" s="6" t="s">
        <v>985</v>
      </c>
      <c r="B28" s="51">
        <v>2001</v>
      </c>
      <c r="D28" s="6" t="s">
        <v>344</v>
      </c>
      <c r="E28" s="6" t="s">
        <v>344</v>
      </c>
      <c r="F28" s="6" t="s">
        <v>344</v>
      </c>
      <c r="H28" s="6" t="s">
        <v>344</v>
      </c>
      <c r="M28" s="6" t="s">
        <v>383</v>
      </c>
      <c r="N28" s="6" t="s">
        <v>383</v>
      </c>
      <c r="O28" s="6" t="s">
        <v>383</v>
      </c>
      <c r="P28" s="6" t="s">
        <v>383</v>
      </c>
      <c r="Q28" s="6" t="s">
        <v>383</v>
      </c>
      <c r="X28" s="6" t="s">
        <v>670</v>
      </c>
    </row>
    <row r="29" spans="1:30" x14ac:dyDescent="0.35">
      <c r="A29" s="6" t="s">
        <v>985</v>
      </c>
      <c r="B29" s="51">
        <v>2002</v>
      </c>
      <c r="D29" s="6" t="s">
        <v>344</v>
      </c>
      <c r="E29" s="6" t="s">
        <v>344</v>
      </c>
      <c r="F29" s="6" t="s">
        <v>344</v>
      </c>
      <c r="H29" s="6" t="s">
        <v>344</v>
      </c>
      <c r="M29" s="6" t="s">
        <v>383</v>
      </c>
      <c r="N29" s="6" t="s">
        <v>383</v>
      </c>
      <c r="O29" s="6" t="s">
        <v>383</v>
      </c>
      <c r="P29" s="6" t="s">
        <v>383</v>
      </c>
      <c r="Q29" s="6" t="s">
        <v>383</v>
      </c>
      <c r="T29" s="6" t="s">
        <v>367</v>
      </c>
      <c r="X29" s="6" t="s">
        <v>670</v>
      </c>
      <c r="Y29" s="6" t="s">
        <v>367</v>
      </c>
      <c r="Z29" s="6" t="s">
        <v>367</v>
      </c>
      <c r="AA29" s="6" t="s">
        <v>367</v>
      </c>
      <c r="AB29" s="6" t="s">
        <v>367</v>
      </c>
      <c r="AC29" s="6" t="s">
        <v>367</v>
      </c>
    </row>
    <row r="30" spans="1:30" x14ac:dyDescent="0.35">
      <c r="A30" s="6" t="s">
        <v>985</v>
      </c>
      <c r="B30" s="51">
        <v>2003</v>
      </c>
      <c r="D30" s="6" t="s">
        <v>344</v>
      </c>
      <c r="E30" s="6" t="s">
        <v>344</v>
      </c>
      <c r="F30" s="6" t="s">
        <v>344</v>
      </c>
      <c r="G30" s="6" t="s">
        <v>356</v>
      </c>
      <c r="H30" s="6" t="s">
        <v>344</v>
      </c>
      <c r="M30" s="6" t="s">
        <v>383</v>
      </c>
      <c r="N30" s="6" t="s">
        <v>383</v>
      </c>
      <c r="O30" s="6" t="s">
        <v>383</v>
      </c>
      <c r="P30" s="6" t="s">
        <v>383</v>
      </c>
      <c r="Q30" s="6" t="s">
        <v>383</v>
      </c>
      <c r="T30" s="6" t="s">
        <v>367</v>
      </c>
      <c r="X30" s="6" t="s">
        <v>670</v>
      </c>
      <c r="Y30" s="6" t="s">
        <v>367</v>
      </c>
      <c r="Z30" s="6" t="s">
        <v>367</v>
      </c>
      <c r="AA30" s="6" t="s">
        <v>367</v>
      </c>
      <c r="AB30" s="6" t="s">
        <v>367</v>
      </c>
      <c r="AC30" s="6" t="s">
        <v>367</v>
      </c>
    </row>
    <row r="31" spans="1:30" x14ac:dyDescent="0.35">
      <c r="A31" s="6" t="s">
        <v>985</v>
      </c>
      <c r="B31" s="51">
        <v>2004</v>
      </c>
      <c r="D31" s="6" t="s">
        <v>671</v>
      </c>
      <c r="E31" s="6" t="s">
        <v>671</v>
      </c>
      <c r="F31" s="6" t="s">
        <v>671</v>
      </c>
      <c r="G31" s="6" t="s">
        <v>357</v>
      </c>
      <c r="H31" s="6" t="s">
        <v>671</v>
      </c>
      <c r="M31" s="6" t="s">
        <v>345</v>
      </c>
      <c r="N31" s="6" t="s">
        <v>345</v>
      </c>
      <c r="O31" s="6" t="s">
        <v>345</v>
      </c>
      <c r="P31" s="6" t="s">
        <v>345</v>
      </c>
      <c r="Q31" s="6" t="s">
        <v>345</v>
      </c>
      <c r="T31" s="6" t="s">
        <v>368</v>
      </c>
      <c r="X31" s="6" t="s">
        <v>672</v>
      </c>
      <c r="Y31" s="6" t="s">
        <v>368</v>
      </c>
      <c r="AA31" s="6" t="s">
        <v>368</v>
      </c>
      <c r="AB31" s="6" t="s">
        <v>368</v>
      </c>
      <c r="AC31" s="6" t="s">
        <v>369</v>
      </c>
    </row>
    <row r="32" spans="1:30" x14ac:dyDescent="0.35">
      <c r="A32" s="6" t="s">
        <v>985</v>
      </c>
      <c r="B32" s="51">
        <v>2005</v>
      </c>
      <c r="D32" s="6" t="s">
        <v>346</v>
      </c>
      <c r="E32" s="6" t="s">
        <v>346</v>
      </c>
      <c r="F32" s="6" t="s">
        <v>346</v>
      </c>
      <c r="G32" s="6" t="s">
        <v>358</v>
      </c>
      <c r="H32" s="6" t="s">
        <v>346</v>
      </c>
      <c r="M32" s="6" t="s">
        <v>384</v>
      </c>
      <c r="N32" s="6" t="s">
        <v>384</v>
      </c>
      <c r="O32" s="6" t="s">
        <v>384</v>
      </c>
      <c r="P32" s="6" t="s">
        <v>384</v>
      </c>
      <c r="Q32" s="6" t="s">
        <v>384</v>
      </c>
      <c r="T32" s="6" t="s">
        <v>369</v>
      </c>
      <c r="X32" s="6" t="s">
        <v>673</v>
      </c>
      <c r="Y32" s="6" t="s">
        <v>369</v>
      </c>
      <c r="Z32" s="6" t="s">
        <v>369</v>
      </c>
      <c r="AA32" s="6" t="s">
        <v>369</v>
      </c>
      <c r="AB32" s="6" t="s">
        <v>369</v>
      </c>
      <c r="AC32" s="6" t="s">
        <v>370</v>
      </c>
    </row>
    <row r="33" spans="1:29" x14ac:dyDescent="0.35">
      <c r="A33" s="6" t="s">
        <v>985</v>
      </c>
      <c r="B33" s="51">
        <v>2006</v>
      </c>
      <c r="D33" s="6" t="s">
        <v>347</v>
      </c>
      <c r="E33" s="6" t="s">
        <v>347</v>
      </c>
      <c r="F33" s="6" t="s">
        <v>347</v>
      </c>
      <c r="G33" s="6" t="s">
        <v>359</v>
      </c>
      <c r="H33" s="6" t="s">
        <v>347</v>
      </c>
      <c r="M33" s="6" t="s">
        <v>385</v>
      </c>
      <c r="N33" s="6" t="s">
        <v>385</v>
      </c>
      <c r="O33" s="6" t="s">
        <v>385</v>
      </c>
      <c r="P33" s="6" t="s">
        <v>385</v>
      </c>
      <c r="Q33" s="6" t="s">
        <v>385</v>
      </c>
      <c r="T33" s="6" t="s">
        <v>370</v>
      </c>
      <c r="X33" s="6" t="s">
        <v>674</v>
      </c>
      <c r="Y33" s="6" t="s">
        <v>370</v>
      </c>
      <c r="Z33" s="6" t="s">
        <v>370</v>
      </c>
      <c r="AA33" s="6" t="s">
        <v>370</v>
      </c>
      <c r="AB33" s="6" t="s">
        <v>370</v>
      </c>
      <c r="AC33" s="6" t="s">
        <v>371</v>
      </c>
    </row>
    <row r="34" spans="1:29" x14ac:dyDescent="0.35">
      <c r="A34" s="6" t="s">
        <v>985</v>
      </c>
      <c r="B34" s="51">
        <v>2007</v>
      </c>
      <c r="D34" s="6" t="s">
        <v>348</v>
      </c>
      <c r="E34" s="6" t="s">
        <v>348</v>
      </c>
      <c r="F34" s="6" t="s">
        <v>348</v>
      </c>
      <c r="G34" s="6" t="s">
        <v>360</v>
      </c>
      <c r="H34" s="6" t="s">
        <v>348</v>
      </c>
      <c r="M34" s="6" t="s">
        <v>348</v>
      </c>
      <c r="N34" s="6" t="s">
        <v>348</v>
      </c>
      <c r="O34" s="6" t="s">
        <v>348</v>
      </c>
      <c r="P34" s="6" t="s">
        <v>348</v>
      </c>
      <c r="Q34" s="6" t="s">
        <v>348</v>
      </c>
      <c r="T34" s="6" t="s">
        <v>371</v>
      </c>
      <c r="X34" s="6" t="s">
        <v>675</v>
      </c>
      <c r="Y34" s="6" t="s">
        <v>371</v>
      </c>
      <c r="Z34" s="6" t="s">
        <v>371</v>
      </c>
      <c r="AA34" s="6" t="s">
        <v>371</v>
      </c>
      <c r="AB34" s="6" t="s">
        <v>371</v>
      </c>
      <c r="AC34" s="6" t="s">
        <v>372</v>
      </c>
    </row>
    <row r="35" spans="1:29" x14ac:dyDescent="0.35">
      <c r="A35" s="6" t="s">
        <v>985</v>
      </c>
      <c r="B35" s="51">
        <v>2008</v>
      </c>
      <c r="C35" s="6" t="s">
        <v>398</v>
      </c>
      <c r="D35" s="6" t="s">
        <v>349</v>
      </c>
      <c r="E35" s="6" t="s">
        <v>349</v>
      </c>
      <c r="F35" s="6" t="s">
        <v>349</v>
      </c>
      <c r="G35" s="6" t="s">
        <v>361</v>
      </c>
      <c r="H35" s="6" t="s">
        <v>349</v>
      </c>
      <c r="M35" s="6" t="s">
        <v>386</v>
      </c>
      <c r="N35" s="6" t="s">
        <v>386</v>
      </c>
      <c r="O35" s="6" t="s">
        <v>386</v>
      </c>
      <c r="P35" s="6" t="s">
        <v>386</v>
      </c>
      <c r="Q35" s="6" t="s">
        <v>386</v>
      </c>
      <c r="T35" s="6" t="s">
        <v>372</v>
      </c>
      <c r="X35" s="6" t="s">
        <v>676</v>
      </c>
      <c r="Y35" s="6" t="s">
        <v>372</v>
      </c>
      <c r="Z35" s="6" t="s">
        <v>372</v>
      </c>
      <c r="AA35" s="6" t="s">
        <v>372</v>
      </c>
      <c r="AB35" s="6" t="s">
        <v>372</v>
      </c>
      <c r="AC35" s="6" t="s">
        <v>373</v>
      </c>
    </row>
    <row r="36" spans="1:29" x14ac:dyDescent="0.35">
      <c r="A36" s="6" t="s">
        <v>985</v>
      </c>
      <c r="B36" s="51">
        <v>2009</v>
      </c>
      <c r="C36" s="6" t="s">
        <v>399</v>
      </c>
      <c r="D36" s="6" t="s">
        <v>350</v>
      </c>
      <c r="E36" s="6" t="s">
        <v>350</v>
      </c>
      <c r="F36" s="6" t="s">
        <v>350</v>
      </c>
      <c r="G36" s="6" t="s">
        <v>362</v>
      </c>
      <c r="H36" s="6" t="s">
        <v>350</v>
      </c>
      <c r="M36" s="6" t="s">
        <v>387</v>
      </c>
      <c r="N36" s="6" t="s">
        <v>387</v>
      </c>
      <c r="O36" s="6" t="s">
        <v>387</v>
      </c>
      <c r="P36" s="6" t="s">
        <v>387</v>
      </c>
      <c r="Q36" s="6" t="s">
        <v>387</v>
      </c>
      <c r="T36" s="6" t="s">
        <v>373</v>
      </c>
      <c r="X36" s="6" t="s">
        <v>677</v>
      </c>
      <c r="Y36" s="6" t="s">
        <v>373</v>
      </c>
      <c r="Z36" s="6" t="s">
        <v>373</v>
      </c>
      <c r="AA36" s="6" t="s">
        <v>373</v>
      </c>
      <c r="AB36" s="6" t="s">
        <v>373</v>
      </c>
      <c r="AC36" s="6" t="s">
        <v>374</v>
      </c>
    </row>
    <row r="37" spans="1:29" x14ac:dyDescent="0.35">
      <c r="A37" s="6" t="s">
        <v>985</v>
      </c>
      <c r="B37" s="51">
        <v>2010</v>
      </c>
      <c r="C37" s="6" t="s">
        <v>400</v>
      </c>
      <c r="D37" s="6" t="s">
        <v>351</v>
      </c>
      <c r="E37" s="6" t="s">
        <v>351</v>
      </c>
      <c r="F37" s="6" t="s">
        <v>351</v>
      </c>
      <c r="G37" s="6" t="s">
        <v>363</v>
      </c>
      <c r="H37" s="6" t="s">
        <v>351</v>
      </c>
      <c r="M37" s="6" t="s">
        <v>388</v>
      </c>
      <c r="N37" s="6" t="s">
        <v>388</v>
      </c>
      <c r="O37" s="6" t="s">
        <v>388</v>
      </c>
      <c r="P37" s="6" t="s">
        <v>388</v>
      </c>
      <c r="Q37" s="6" t="s">
        <v>388</v>
      </c>
      <c r="T37" s="6" t="s">
        <v>374</v>
      </c>
      <c r="X37" s="6" t="s">
        <v>678</v>
      </c>
      <c r="Y37" s="6" t="s">
        <v>374</v>
      </c>
      <c r="Z37" s="6" t="s">
        <v>374</v>
      </c>
      <c r="AA37" s="6" t="s">
        <v>374</v>
      </c>
      <c r="AB37" s="6" t="s">
        <v>374</v>
      </c>
      <c r="AC37" s="6" t="s">
        <v>375</v>
      </c>
    </row>
    <row r="38" spans="1:29" x14ac:dyDescent="0.35">
      <c r="A38" s="6" t="s">
        <v>985</v>
      </c>
      <c r="B38" s="51">
        <v>2011</v>
      </c>
      <c r="C38" s="6" t="s">
        <v>401</v>
      </c>
      <c r="D38" s="6" t="s">
        <v>352</v>
      </c>
      <c r="E38" s="6" t="s">
        <v>352</v>
      </c>
      <c r="F38" s="6" t="s">
        <v>352</v>
      </c>
      <c r="G38" s="6" t="s">
        <v>364</v>
      </c>
      <c r="H38" s="6" t="s">
        <v>352</v>
      </c>
      <c r="M38" s="6" t="s">
        <v>389</v>
      </c>
      <c r="N38" s="6" t="s">
        <v>389</v>
      </c>
      <c r="O38" s="6" t="s">
        <v>389</v>
      </c>
      <c r="P38" s="6" t="s">
        <v>389</v>
      </c>
      <c r="Q38" s="6" t="s">
        <v>389</v>
      </c>
      <c r="T38" s="6" t="s">
        <v>375</v>
      </c>
      <c r="X38" s="6" t="s">
        <v>679</v>
      </c>
      <c r="Y38" s="6" t="s">
        <v>375</v>
      </c>
      <c r="Z38" s="6" t="s">
        <v>375</v>
      </c>
      <c r="AA38" s="6" t="s">
        <v>375</v>
      </c>
      <c r="AB38" s="6" t="s">
        <v>375</v>
      </c>
      <c r="AC38" s="6" t="s">
        <v>376</v>
      </c>
    </row>
    <row r="39" spans="1:29" x14ac:dyDescent="0.35">
      <c r="A39" s="6" t="s">
        <v>985</v>
      </c>
      <c r="B39" s="51">
        <v>2012</v>
      </c>
      <c r="C39" s="6" t="s">
        <v>402</v>
      </c>
      <c r="D39" s="6" t="s">
        <v>613</v>
      </c>
      <c r="E39" s="6" t="s">
        <v>613</v>
      </c>
      <c r="F39" s="6" t="s">
        <v>613</v>
      </c>
      <c r="G39" s="6" t="s">
        <v>365</v>
      </c>
      <c r="H39" s="6" t="s">
        <v>613</v>
      </c>
      <c r="M39" s="6" t="s">
        <v>365</v>
      </c>
      <c r="N39" s="6" t="s">
        <v>365</v>
      </c>
      <c r="O39" s="6" t="s">
        <v>365</v>
      </c>
      <c r="P39" s="6" t="s">
        <v>365</v>
      </c>
      <c r="Q39" s="6" t="s">
        <v>365</v>
      </c>
      <c r="T39" s="6" t="s">
        <v>376</v>
      </c>
      <c r="X39" s="6" t="s">
        <v>680</v>
      </c>
      <c r="Y39" s="6" t="s">
        <v>376</v>
      </c>
      <c r="Z39" s="6" t="s">
        <v>681</v>
      </c>
      <c r="AA39" s="6" t="s">
        <v>376</v>
      </c>
      <c r="AB39" s="6" t="s">
        <v>376</v>
      </c>
      <c r="AC39" s="6" t="s">
        <v>377</v>
      </c>
    </row>
    <row r="40" spans="1:29" x14ac:dyDescent="0.35">
      <c r="A40" s="6" t="s">
        <v>985</v>
      </c>
      <c r="B40" s="51">
        <v>2013</v>
      </c>
      <c r="C40" s="6" t="s">
        <v>403</v>
      </c>
      <c r="D40" s="6" t="s">
        <v>353</v>
      </c>
      <c r="E40" s="6" t="s">
        <v>353</v>
      </c>
      <c r="F40" s="6" t="s">
        <v>353</v>
      </c>
      <c r="G40" s="6" t="s">
        <v>366</v>
      </c>
      <c r="H40" s="6" t="s">
        <v>353</v>
      </c>
      <c r="M40" s="6" t="s">
        <v>390</v>
      </c>
      <c r="N40" s="6" t="s">
        <v>390</v>
      </c>
      <c r="O40" s="6" t="s">
        <v>390</v>
      </c>
      <c r="P40" s="6" t="s">
        <v>390</v>
      </c>
      <c r="Q40" s="6" t="s">
        <v>390</v>
      </c>
      <c r="T40" s="6" t="s">
        <v>377</v>
      </c>
      <c r="X40" s="6" t="s">
        <v>682</v>
      </c>
      <c r="Y40" s="6" t="s">
        <v>377</v>
      </c>
      <c r="Z40" s="6" t="s">
        <v>377</v>
      </c>
      <c r="AA40" s="6" t="s">
        <v>377</v>
      </c>
      <c r="AB40" s="6" t="s">
        <v>377</v>
      </c>
      <c r="AC40" s="6" t="s">
        <v>378</v>
      </c>
    </row>
    <row r="41" spans="1:29" x14ac:dyDescent="0.35">
      <c r="A41" s="6" t="s">
        <v>985</v>
      </c>
      <c r="B41" s="51">
        <v>2014</v>
      </c>
      <c r="C41" s="6" t="s">
        <v>404</v>
      </c>
      <c r="G41" s="6" t="s">
        <v>313</v>
      </c>
      <c r="I41" s="6" t="s">
        <v>326</v>
      </c>
      <c r="J41" s="6" t="s">
        <v>326</v>
      </c>
      <c r="M41" s="6" t="s">
        <v>320</v>
      </c>
      <c r="N41" s="6" t="s">
        <v>320</v>
      </c>
      <c r="O41" s="6" t="s">
        <v>320</v>
      </c>
      <c r="P41" s="6" t="s">
        <v>320</v>
      </c>
      <c r="Q41" s="6" t="s">
        <v>320</v>
      </c>
      <c r="T41" s="6" t="s">
        <v>378</v>
      </c>
      <c r="X41" s="6" t="s">
        <v>683</v>
      </c>
      <c r="Y41" s="6" t="s">
        <v>378</v>
      </c>
      <c r="Z41" s="6" t="s">
        <v>378</v>
      </c>
      <c r="AA41" s="6" t="s">
        <v>378</v>
      </c>
      <c r="AB41" s="6" t="s">
        <v>378</v>
      </c>
      <c r="AC41" s="6" t="s">
        <v>378</v>
      </c>
    </row>
    <row r="42" spans="1:29" x14ac:dyDescent="0.35">
      <c r="A42" s="6" t="s">
        <v>985</v>
      </c>
      <c r="B42" s="51">
        <v>2015</v>
      </c>
      <c r="C42" s="6" t="s">
        <v>405</v>
      </c>
      <c r="G42" s="6" t="s">
        <v>314</v>
      </c>
      <c r="I42" s="6" t="s">
        <v>327</v>
      </c>
      <c r="J42" s="6" t="s">
        <v>327</v>
      </c>
      <c r="M42" s="6" t="s">
        <v>391</v>
      </c>
      <c r="N42" s="6" t="s">
        <v>391</v>
      </c>
      <c r="O42" s="6" t="s">
        <v>391</v>
      </c>
      <c r="P42" s="6" t="s">
        <v>391</v>
      </c>
      <c r="Q42" s="6" t="s">
        <v>391</v>
      </c>
      <c r="T42" s="6" t="s">
        <v>614</v>
      </c>
      <c r="X42" s="6" t="s">
        <v>684</v>
      </c>
      <c r="Y42" s="6" t="s">
        <v>614</v>
      </c>
      <c r="Z42" s="6" t="s">
        <v>614</v>
      </c>
      <c r="AA42" s="6" t="s">
        <v>614</v>
      </c>
      <c r="AB42" s="6" t="s">
        <v>614</v>
      </c>
      <c r="AC42" s="6" t="s">
        <v>614</v>
      </c>
    </row>
    <row r="43" spans="1:29" x14ac:dyDescent="0.35">
      <c r="A43" s="6" t="s">
        <v>985</v>
      </c>
      <c r="B43" s="51">
        <v>2016</v>
      </c>
      <c r="C43" s="6" t="s">
        <v>406</v>
      </c>
      <c r="G43" s="6" t="s">
        <v>315</v>
      </c>
      <c r="I43" s="6" t="s">
        <v>328</v>
      </c>
      <c r="J43" s="6" t="s">
        <v>328</v>
      </c>
      <c r="M43" s="6" t="s">
        <v>392</v>
      </c>
      <c r="N43" s="6" t="s">
        <v>392</v>
      </c>
      <c r="O43" s="6" t="s">
        <v>392</v>
      </c>
      <c r="P43" s="6" t="s">
        <v>392</v>
      </c>
      <c r="Q43" s="6" t="s">
        <v>392</v>
      </c>
      <c r="T43" s="6" t="s">
        <v>379</v>
      </c>
      <c r="X43" s="6" t="s">
        <v>392</v>
      </c>
      <c r="Y43" s="6" t="s">
        <v>379</v>
      </c>
      <c r="Z43" s="6" t="s">
        <v>379</v>
      </c>
      <c r="AA43" s="6" t="s">
        <v>379</v>
      </c>
      <c r="AB43" s="6" t="s">
        <v>379</v>
      </c>
      <c r="AC43" s="6" t="s">
        <v>379</v>
      </c>
    </row>
    <row r="44" spans="1:29" x14ac:dyDescent="0.35">
      <c r="A44" s="6" t="s">
        <v>985</v>
      </c>
      <c r="B44" s="51">
        <v>2017</v>
      </c>
      <c r="C44" s="6" t="s">
        <v>407</v>
      </c>
      <c r="G44" s="6" t="s">
        <v>316</v>
      </c>
      <c r="I44" s="6" t="s">
        <v>329</v>
      </c>
      <c r="J44" s="6" t="s">
        <v>329</v>
      </c>
      <c r="M44" s="6" t="s">
        <v>393</v>
      </c>
      <c r="N44" s="6" t="s">
        <v>393</v>
      </c>
      <c r="O44" s="6" t="s">
        <v>393</v>
      </c>
      <c r="P44" s="6" t="s">
        <v>393</v>
      </c>
      <c r="Q44" s="6" t="s">
        <v>393</v>
      </c>
      <c r="T44" s="6" t="s">
        <v>380</v>
      </c>
      <c r="X44" s="6" t="s">
        <v>393</v>
      </c>
      <c r="Y44" s="6" t="s">
        <v>380</v>
      </c>
      <c r="Z44" s="6" t="s">
        <v>380</v>
      </c>
      <c r="AA44" s="6" t="s">
        <v>380</v>
      </c>
      <c r="AB44" s="6" t="s">
        <v>380</v>
      </c>
      <c r="AC44" s="6" t="s">
        <v>380</v>
      </c>
    </row>
    <row r="45" spans="1:29" x14ac:dyDescent="0.35">
      <c r="A45" s="6" t="s">
        <v>985</v>
      </c>
      <c r="B45" s="51">
        <v>2018</v>
      </c>
      <c r="C45" s="6" t="s">
        <v>408</v>
      </c>
      <c r="G45" s="6" t="s">
        <v>317</v>
      </c>
      <c r="I45" s="6" t="s">
        <v>330</v>
      </c>
      <c r="J45" s="6" t="s">
        <v>330</v>
      </c>
      <c r="M45" s="6" t="s">
        <v>394</v>
      </c>
      <c r="N45" s="6" t="s">
        <v>394</v>
      </c>
      <c r="O45" s="6" t="s">
        <v>394</v>
      </c>
      <c r="P45" s="6" t="s">
        <v>394</v>
      </c>
      <c r="Q45" s="6" t="s">
        <v>394</v>
      </c>
      <c r="T45" s="6" t="s">
        <v>381</v>
      </c>
      <c r="X45" s="6" t="s">
        <v>394</v>
      </c>
      <c r="Y45" s="6" t="s">
        <v>381</v>
      </c>
      <c r="Z45" s="6" t="s">
        <v>381</v>
      </c>
      <c r="AA45" s="6" t="s">
        <v>381</v>
      </c>
      <c r="AB45" s="6" t="s">
        <v>381</v>
      </c>
      <c r="AC45" s="6" t="s">
        <v>381</v>
      </c>
    </row>
    <row r="46" spans="1:29" x14ac:dyDescent="0.35">
      <c r="A46" s="6" t="s">
        <v>985</v>
      </c>
      <c r="B46" s="51">
        <v>2019</v>
      </c>
      <c r="C46" s="6" t="s">
        <v>616</v>
      </c>
      <c r="G46" s="6" t="s">
        <v>318</v>
      </c>
      <c r="I46" s="6" t="s">
        <v>331</v>
      </c>
      <c r="J46" s="6" t="s">
        <v>331</v>
      </c>
      <c r="M46" s="6" t="s">
        <v>395</v>
      </c>
      <c r="N46" s="6" t="s">
        <v>395</v>
      </c>
      <c r="O46" s="6" t="s">
        <v>395</v>
      </c>
      <c r="P46" s="6" t="s">
        <v>395</v>
      </c>
      <c r="Q46" s="6" t="s">
        <v>395</v>
      </c>
      <c r="T46" s="6" t="s">
        <v>382</v>
      </c>
      <c r="X46" s="6" t="s">
        <v>395</v>
      </c>
      <c r="Y46" s="6" t="s">
        <v>382</v>
      </c>
      <c r="Z46" s="6" t="s">
        <v>382</v>
      </c>
      <c r="AA46" s="6" t="s">
        <v>382</v>
      </c>
      <c r="AB46" s="6" t="s">
        <v>382</v>
      </c>
      <c r="AC46" s="6" t="s">
        <v>382</v>
      </c>
    </row>
    <row r="47" spans="1:29" x14ac:dyDescent="0.35">
      <c r="A47" s="6" t="s">
        <v>985</v>
      </c>
      <c r="B47" s="51">
        <v>2020</v>
      </c>
      <c r="C47" s="6" t="s">
        <v>948</v>
      </c>
      <c r="G47" s="6" t="s">
        <v>949</v>
      </c>
      <c r="I47" s="6" t="s">
        <v>950</v>
      </c>
      <c r="J47" s="6" t="s">
        <v>950</v>
      </c>
      <c r="M47" s="6" t="s">
        <v>951</v>
      </c>
      <c r="N47" s="6" t="s">
        <v>951</v>
      </c>
      <c r="O47" s="6" t="s">
        <v>951</v>
      </c>
      <c r="P47" s="6" t="s">
        <v>951</v>
      </c>
      <c r="Q47" s="6" t="s">
        <v>951</v>
      </c>
      <c r="T47" s="6" t="s">
        <v>952</v>
      </c>
      <c r="X47" s="6" t="s">
        <v>951</v>
      </c>
      <c r="Y47" s="6" t="s">
        <v>952</v>
      </c>
      <c r="Z47" s="6" t="s">
        <v>952</v>
      </c>
      <c r="AA47" s="6" t="s">
        <v>952</v>
      </c>
      <c r="AB47" s="6" t="s">
        <v>952</v>
      </c>
      <c r="AC47" s="6" t="s">
        <v>952</v>
      </c>
    </row>
    <row r="48" spans="1:29" x14ac:dyDescent="0.35">
      <c r="A48" s="6" t="s">
        <v>985</v>
      </c>
      <c r="B48" s="51">
        <v>2021</v>
      </c>
      <c r="C48" s="6" t="s">
        <v>1173</v>
      </c>
      <c r="G48" s="6" t="s">
        <v>1168</v>
      </c>
      <c r="I48" s="6" t="s">
        <v>1171</v>
      </c>
      <c r="J48" s="6" t="s">
        <v>1171</v>
      </c>
      <c r="M48" s="6" t="s">
        <v>1175</v>
      </c>
      <c r="N48" s="6" t="s">
        <v>1175</v>
      </c>
      <c r="O48" s="6" t="s">
        <v>1175</v>
      </c>
      <c r="P48" s="6" t="s">
        <v>1175</v>
      </c>
      <c r="Q48" s="6" t="s">
        <v>1175</v>
      </c>
      <c r="T48" s="6" t="s">
        <v>1174</v>
      </c>
      <c r="X48" s="6" t="s">
        <v>987</v>
      </c>
      <c r="Y48" s="6" t="s">
        <v>1174</v>
      </c>
      <c r="Z48" s="6" t="s">
        <v>1174</v>
      </c>
      <c r="AA48" s="6" t="s">
        <v>1174</v>
      </c>
      <c r="AB48" s="6" t="s">
        <v>1174</v>
      </c>
      <c r="AC48" s="6" t="s">
        <v>1174</v>
      </c>
    </row>
    <row r="49" spans="1:29" x14ac:dyDescent="0.35">
      <c r="A49" s="6" t="s">
        <v>985</v>
      </c>
      <c r="B49" s="51">
        <v>2022</v>
      </c>
      <c r="C49" s="6" t="s">
        <v>1214</v>
      </c>
      <c r="G49" s="6" t="s">
        <v>1194</v>
      </c>
      <c r="I49" s="6" t="s">
        <v>1196</v>
      </c>
      <c r="J49" s="6" t="s">
        <v>1196</v>
      </c>
      <c r="M49" s="6" t="s">
        <v>1215</v>
      </c>
      <c r="N49" s="6" t="s">
        <v>1215</v>
      </c>
      <c r="O49" s="6" t="s">
        <v>1215</v>
      </c>
      <c r="P49" s="6" t="s">
        <v>1215</v>
      </c>
      <c r="Q49" s="6" t="s">
        <v>1215</v>
      </c>
      <c r="T49" s="6" t="s">
        <v>1218</v>
      </c>
      <c r="X49" s="6" t="s">
        <v>1219</v>
      </c>
      <c r="Y49" s="6" t="s">
        <v>1218</v>
      </c>
      <c r="Z49" s="6" t="s">
        <v>1218</v>
      </c>
      <c r="AA49" s="6" t="s">
        <v>1218</v>
      </c>
      <c r="AB49" s="6" t="s">
        <v>1218</v>
      </c>
      <c r="AC49" s="6" t="s">
        <v>1218</v>
      </c>
    </row>
    <row r="50" spans="1:29" x14ac:dyDescent="0.35">
      <c r="A50" s="6" t="s">
        <v>985</v>
      </c>
      <c r="B50" s="51">
        <v>2023</v>
      </c>
      <c r="C50" s="6" t="s">
        <v>1232</v>
      </c>
      <c r="G50" s="6" t="s">
        <v>1227</v>
      </c>
      <c r="I50" s="6" t="s">
        <v>1229</v>
      </c>
      <c r="J50" s="6" t="s">
        <v>1229</v>
      </c>
      <c r="M50" s="6" t="s">
        <v>1233</v>
      </c>
      <c r="N50" s="6" t="s">
        <v>1233</v>
      </c>
      <c r="O50" s="6" t="s">
        <v>1233</v>
      </c>
      <c r="P50" s="6" t="s">
        <v>1233</v>
      </c>
      <c r="Q50" s="6" t="s">
        <v>1233</v>
      </c>
      <c r="T50" s="6" t="s">
        <v>1234</v>
      </c>
      <c r="X50" s="6" t="s">
        <v>1233</v>
      </c>
      <c r="Y50" s="6" t="s">
        <v>1234</v>
      </c>
      <c r="Z50" s="6" t="s">
        <v>1234</v>
      </c>
      <c r="AA50" s="6" t="s">
        <v>1234</v>
      </c>
      <c r="AB50" s="6" t="s">
        <v>1234</v>
      </c>
      <c r="AC50" s="6" t="s">
        <v>1234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7ADF-31A2-492C-A6B3-67776E16A355}">
  <dimension ref="A1:CM50"/>
  <sheetViews>
    <sheetView zoomScale="80" zoomScaleNormal="80" workbookViewId="0"/>
  </sheetViews>
  <sheetFormatPr defaultColWidth="12.58203125" defaultRowHeight="14.5" x14ac:dyDescent="0.35"/>
  <cols>
    <col min="1" max="1" width="33.25" style="41" bestFit="1" customWidth="1"/>
    <col min="2" max="2" width="7.5" style="36" bestFit="1" customWidth="1"/>
    <col min="3" max="3" width="21.4140625" style="41" bestFit="1" customWidth="1"/>
    <col min="4" max="4" width="14.33203125" style="41" bestFit="1" customWidth="1"/>
    <col min="5" max="5" width="24.9140625" style="41" bestFit="1" customWidth="1"/>
    <col min="6" max="6" width="23.83203125" style="41" bestFit="1" customWidth="1"/>
    <col min="7" max="7" width="25.25" style="41" bestFit="1" customWidth="1"/>
    <col min="8" max="8" width="32.58203125" style="41" bestFit="1" customWidth="1"/>
    <col min="9" max="9" width="18.08203125" style="41" bestFit="1" customWidth="1"/>
    <col min="10" max="10" width="21.25" style="41" bestFit="1" customWidth="1"/>
    <col min="11" max="11" width="11.33203125" style="41" bestFit="1" customWidth="1"/>
    <col min="12" max="12" width="13.83203125" style="41" bestFit="1" customWidth="1"/>
    <col min="13" max="13" width="25.5" style="41" bestFit="1" customWidth="1"/>
    <col min="14" max="14" width="31.33203125" style="41" bestFit="1" customWidth="1"/>
    <col min="15" max="15" width="15.33203125" style="41" bestFit="1" customWidth="1"/>
    <col min="16" max="16" width="26.08203125" style="41" bestFit="1" customWidth="1"/>
    <col min="17" max="17" width="22.08203125" style="41" bestFit="1" customWidth="1"/>
    <col min="18" max="19" width="19.08203125" style="41" bestFit="1" customWidth="1"/>
    <col min="20" max="20" width="15" style="41" bestFit="1" customWidth="1"/>
    <col min="21" max="21" width="19.08203125" style="41" bestFit="1" customWidth="1"/>
    <col min="22" max="22" width="22.83203125" style="41" bestFit="1" customWidth="1"/>
    <col min="23" max="24" width="20.25" style="41" bestFit="1" customWidth="1"/>
    <col min="25" max="25" width="15" style="41" bestFit="1" customWidth="1"/>
    <col min="26" max="26" width="24.75" style="41" bestFit="1" customWidth="1"/>
    <col min="27" max="27" width="18.5" style="41" bestFit="1" customWidth="1"/>
    <col min="28" max="28" width="22.08203125" style="41" bestFit="1" customWidth="1"/>
    <col min="29" max="29" width="21.75" style="41" bestFit="1" customWidth="1"/>
    <col min="30" max="30" width="18.83203125" style="41" bestFit="1" customWidth="1"/>
    <col min="31" max="31" width="8.75" style="41" bestFit="1" customWidth="1"/>
    <col min="32" max="32" width="15.75" style="41" bestFit="1" customWidth="1"/>
    <col min="33" max="33" width="14.08203125" style="41" bestFit="1" customWidth="1"/>
    <col min="34" max="34" width="9.9140625" style="41" bestFit="1" customWidth="1"/>
    <col min="35" max="35" width="32.58203125" style="41" bestFit="1" customWidth="1"/>
    <col min="36" max="36" width="13.6640625" style="41" bestFit="1" customWidth="1"/>
    <col min="37" max="37" width="9.6640625" style="41" bestFit="1" customWidth="1"/>
    <col min="38" max="38" width="9.75" style="41" bestFit="1" customWidth="1"/>
    <col min="39" max="39" width="13.9140625" style="41" bestFit="1" customWidth="1"/>
    <col min="40" max="40" width="10.83203125" style="41" bestFit="1" customWidth="1"/>
    <col min="41" max="41" width="9.9140625" style="41" bestFit="1" customWidth="1"/>
    <col min="42" max="42" width="12.9140625" style="41" bestFit="1" customWidth="1"/>
    <col min="43" max="43" width="13.25" style="41" bestFit="1" customWidth="1"/>
    <col min="44" max="44" width="10.58203125" style="41" bestFit="1" customWidth="1"/>
    <col min="45" max="45" width="14.6640625" style="41" bestFit="1" customWidth="1"/>
    <col min="46" max="46" width="13" style="41" bestFit="1" customWidth="1"/>
    <col min="47" max="47" width="10.75" style="41" bestFit="1" customWidth="1"/>
    <col min="48" max="48" width="10.5" style="41" bestFit="1" customWidth="1"/>
    <col min="49" max="49" width="32.58203125" style="41" bestFit="1" customWidth="1"/>
    <col min="50" max="50" width="10.5" style="41" bestFit="1" customWidth="1"/>
    <col min="51" max="51" width="13.9140625" style="41" bestFit="1" customWidth="1"/>
    <col min="52" max="52" width="32.58203125" style="41" bestFit="1" customWidth="1"/>
    <col min="53" max="53" width="8.33203125" style="41" bestFit="1" customWidth="1"/>
    <col min="54" max="54" width="11.25" style="41" bestFit="1" customWidth="1"/>
    <col min="55" max="55" width="10.83203125" style="41" bestFit="1" customWidth="1"/>
    <col min="56" max="56" width="32.58203125" style="41" bestFit="1" customWidth="1"/>
    <col min="57" max="57" width="12.58203125" style="41" bestFit="1" customWidth="1"/>
    <col min="58" max="58" width="9.75" style="41" bestFit="1" customWidth="1"/>
    <col min="59" max="59" width="14.25" style="41" bestFit="1" customWidth="1"/>
    <col min="60" max="60" width="12.58203125" style="41" bestFit="1" customWidth="1"/>
    <col min="61" max="61" width="18.9140625" style="41" bestFit="1" customWidth="1"/>
    <col min="62" max="62" width="11.83203125" style="41" bestFit="1" customWidth="1"/>
    <col min="63" max="63" width="11.1640625" style="41" bestFit="1" customWidth="1"/>
    <col min="64" max="64" width="14.33203125" style="41" bestFit="1" customWidth="1"/>
    <col min="65" max="65" width="12.9140625" style="41" bestFit="1" customWidth="1"/>
    <col min="66" max="66" width="15.75" style="41" bestFit="1" customWidth="1"/>
    <col min="67" max="67" width="15.83203125" style="41" bestFit="1" customWidth="1"/>
    <col min="68" max="68" width="12.08203125" style="41" bestFit="1" customWidth="1"/>
    <col min="69" max="69" width="12.4140625" style="41" bestFit="1" customWidth="1"/>
    <col min="70" max="70" width="13.83203125" style="41" bestFit="1" customWidth="1"/>
    <col min="71" max="71" width="9.9140625" style="41" bestFit="1" customWidth="1"/>
    <col min="72" max="72" width="12.9140625" style="41" bestFit="1" customWidth="1"/>
    <col min="73" max="73" width="12" style="41" bestFit="1" customWidth="1"/>
    <col min="74" max="74" width="10.58203125" style="41" bestFit="1" customWidth="1"/>
    <col min="75" max="75" width="11.33203125" style="41" bestFit="1" customWidth="1"/>
    <col min="76" max="76" width="14.58203125" style="41" bestFit="1" customWidth="1"/>
    <col min="77" max="77" width="12.58203125" style="41" bestFit="1" customWidth="1"/>
    <col min="78" max="78" width="10.83203125" style="41" bestFit="1" customWidth="1"/>
    <col min="79" max="79" width="12.1640625" style="41" bestFit="1" customWidth="1"/>
    <col min="80" max="80" width="12.5" style="41" bestFit="1" customWidth="1"/>
    <col min="81" max="81" width="10.58203125" style="41" bestFit="1" customWidth="1"/>
    <col min="82" max="82" width="15.75" style="41" bestFit="1" customWidth="1"/>
    <col min="83" max="83" width="13.08203125" style="41" bestFit="1" customWidth="1"/>
    <col min="84" max="84" width="10.4140625" style="41" bestFit="1" customWidth="1"/>
    <col min="85" max="85" width="14.08203125" style="41" bestFit="1" customWidth="1"/>
    <col min="86" max="86" width="28.08203125" style="41" bestFit="1" customWidth="1"/>
    <col min="87" max="87" width="14.75" style="41" bestFit="1" customWidth="1"/>
    <col min="88" max="88" width="12.08203125" style="41" bestFit="1" customWidth="1"/>
    <col min="89" max="89" width="9.33203125" style="41" bestFit="1" customWidth="1"/>
    <col min="90" max="90" width="13.33203125" style="41" bestFit="1" customWidth="1"/>
    <col min="91" max="91" width="12" style="41" bestFit="1" customWidth="1"/>
    <col min="92" max="16384" width="12.58203125" style="41"/>
  </cols>
  <sheetData>
    <row r="1" spans="1:91" ht="72.5" x14ac:dyDescent="0.35">
      <c r="A1" s="32" t="s">
        <v>0</v>
      </c>
      <c r="B1" s="33" t="s">
        <v>1</v>
      </c>
      <c r="C1" s="79" t="s">
        <v>988</v>
      </c>
      <c r="D1" s="79" t="s">
        <v>989</v>
      </c>
      <c r="E1" s="79" t="s">
        <v>990</v>
      </c>
      <c r="F1" s="79" t="s">
        <v>991</v>
      </c>
      <c r="G1" s="79" t="s">
        <v>992</v>
      </c>
      <c r="H1" s="79" t="s">
        <v>993</v>
      </c>
      <c r="I1" s="79" t="s">
        <v>994</v>
      </c>
      <c r="J1" s="79" t="s">
        <v>995</v>
      </c>
      <c r="K1" s="79" t="s">
        <v>996</v>
      </c>
      <c r="L1" s="79" t="s">
        <v>997</v>
      </c>
      <c r="M1" s="79" t="s">
        <v>998</v>
      </c>
      <c r="N1" s="79" t="s">
        <v>999</v>
      </c>
      <c r="O1" s="79" t="s">
        <v>1000</v>
      </c>
      <c r="P1" s="79" t="s">
        <v>1001</v>
      </c>
      <c r="Q1" s="79" t="s">
        <v>1002</v>
      </c>
      <c r="R1" s="79" t="s">
        <v>1003</v>
      </c>
      <c r="S1" s="79" t="s">
        <v>1004</v>
      </c>
      <c r="T1" s="79" t="s">
        <v>1005</v>
      </c>
      <c r="U1" s="79" t="s">
        <v>1006</v>
      </c>
      <c r="V1" s="80" t="s">
        <v>1007</v>
      </c>
      <c r="W1" s="79" t="s">
        <v>1008</v>
      </c>
      <c r="X1" s="79" t="s">
        <v>1009</v>
      </c>
      <c r="Y1" s="79" t="s">
        <v>1010</v>
      </c>
      <c r="Z1" s="79" t="s">
        <v>1011</v>
      </c>
      <c r="AA1" s="79" t="s">
        <v>1012</v>
      </c>
      <c r="AB1" s="79" t="s">
        <v>1013</v>
      </c>
      <c r="AC1" s="79" t="s">
        <v>1014</v>
      </c>
      <c r="AD1" s="79" t="s">
        <v>1015</v>
      </c>
      <c r="AE1" s="79" t="s">
        <v>1016</v>
      </c>
      <c r="AF1" s="79" t="s">
        <v>1017</v>
      </c>
      <c r="AG1" s="79" t="s">
        <v>1018</v>
      </c>
      <c r="AH1" s="79" t="s">
        <v>1019</v>
      </c>
      <c r="AI1" s="79" t="s">
        <v>1020</v>
      </c>
      <c r="AJ1" s="79" t="s">
        <v>1021</v>
      </c>
      <c r="AK1" s="79" t="s">
        <v>1022</v>
      </c>
      <c r="AL1" s="79" t="s">
        <v>1023</v>
      </c>
      <c r="AM1" s="79" t="s">
        <v>1024</v>
      </c>
      <c r="AN1" s="79" t="s">
        <v>1025</v>
      </c>
      <c r="AO1" s="79" t="s">
        <v>1026</v>
      </c>
      <c r="AP1" s="79" t="s">
        <v>1027</v>
      </c>
      <c r="AQ1" s="79" t="s">
        <v>1028</v>
      </c>
      <c r="AR1" s="79" t="s">
        <v>1029</v>
      </c>
      <c r="AS1" s="79" t="s">
        <v>1030</v>
      </c>
      <c r="AT1" s="79" t="s">
        <v>1031</v>
      </c>
      <c r="AU1" s="79" t="s">
        <v>1032</v>
      </c>
      <c r="AV1" s="80" t="s">
        <v>1033</v>
      </c>
      <c r="AW1" s="79" t="s">
        <v>1034</v>
      </c>
      <c r="AX1" s="79" t="s">
        <v>1035</v>
      </c>
      <c r="AY1" s="79" t="s">
        <v>1036</v>
      </c>
      <c r="AZ1" s="79" t="s">
        <v>1037</v>
      </c>
      <c r="BA1" s="79" t="s">
        <v>1038</v>
      </c>
      <c r="BB1" s="79" t="s">
        <v>1039</v>
      </c>
      <c r="BC1" s="80" t="s">
        <v>1040</v>
      </c>
      <c r="BD1" s="79" t="s">
        <v>1041</v>
      </c>
      <c r="BE1" s="80" t="s">
        <v>1042</v>
      </c>
      <c r="BF1" s="79" t="s">
        <v>1043</v>
      </c>
      <c r="BG1" s="79" t="s">
        <v>1044</v>
      </c>
      <c r="BH1" s="79" t="s">
        <v>1045</v>
      </c>
      <c r="BI1" s="79" t="s">
        <v>1046</v>
      </c>
      <c r="BJ1" s="80" t="s">
        <v>1047</v>
      </c>
      <c r="BK1" s="79" t="s">
        <v>1048</v>
      </c>
      <c r="BL1" s="79" t="s">
        <v>1049</v>
      </c>
      <c r="BM1" s="79" t="s">
        <v>1050</v>
      </c>
      <c r="BN1" s="79" t="s">
        <v>1051</v>
      </c>
      <c r="BO1" s="79" t="s">
        <v>1052</v>
      </c>
      <c r="BP1" s="79" t="s">
        <v>1053</v>
      </c>
      <c r="BQ1" s="79" t="s">
        <v>1054</v>
      </c>
      <c r="BR1" s="79" t="s">
        <v>1055</v>
      </c>
      <c r="BS1" s="79" t="s">
        <v>1056</v>
      </c>
      <c r="BT1" s="79" t="s">
        <v>1057</v>
      </c>
      <c r="BU1" s="79" t="s">
        <v>1058</v>
      </c>
      <c r="BV1" s="79" t="s">
        <v>1059</v>
      </c>
      <c r="BW1" s="79" t="s">
        <v>1060</v>
      </c>
      <c r="BX1" s="79" t="s">
        <v>1061</v>
      </c>
      <c r="BY1" s="79" t="s">
        <v>1062</v>
      </c>
      <c r="BZ1" s="80" t="s">
        <v>1063</v>
      </c>
      <c r="CA1" s="79" t="s">
        <v>1064</v>
      </c>
      <c r="CB1" s="79" t="s">
        <v>1065</v>
      </c>
      <c r="CC1" s="79" t="s">
        <v>1066</v>
      </c>
      <c r="CD1" s="79" t="s">
        <v>1067</v>
      </c>
      <c r="CE1" s="79" t="s">
        <v>1068</v>
      </c>
      <c r="CF1" s="79" t="s">
        <v>1069</v>
      </c>
      <c r="CG1" s="80" t="s">
        <v>1070</v>
      </c>
      <c r="CH1" s="79" t="s">
        <v>1071</v>
      </c>
      <c r="CI1" s="80" t="s">
        <v>1072</v>
      </c>
      <c r="CJ1" s="79" t="s">
        <v>1073</v>
      </c>
      <c r="CK1" s="79" t="s">
        <v>1074</v>
      </c>
      <c r="CL1" s="80" t="s">
        <v>1075</v>
      </c>
      <c r="CM1" s="32" t="s">
        <v>1076</v>
      </c>
    </row>
    <row r="2" spans="1:91" x14ac:dyDescent="0.35">
      <c r="A2" s="34" t="s">
        <v>64</v>
      </c>
      <c r="B2" s="35" t="s">
        <v>65</v>
      </c>
      <c r="C2" s="81" t="s">
        <v>1077</v>
      </c>
      <c r="D2" s="34" t="s">
        <v>1078</v>
      </c>
      <c r="E2" s="34" t="s">
        <v>1079</v>
      </c>
      <c r="F2" s="34" t="s">
        <v>1080</v>
      </c>
      <c r="G2" s="34" t="s">
        <v>1081</v>
      </c>
      <c r="H2" s="34" t="s">
        <v>1082</v>
      </c>
      <c r="I2" s="34" t="s">
        <v>1083</v>
      </c>
      <c r="J2" s="34" t="s">
        <v>1084</v>
      </c>
      <c r="K2" s="34" t="s">
        <v>1085</v>
      </c>
      <c r="L2" s="34" t="s">
        <v>1086</v>
      </c>
      <c r="M2" s="34" t="s">
        <v>1087</v>
      </c>
      <c r="N2" s="34" t="s">
        <v>1088</v>
      </c>
      <c r="O2" s="34" t="s">
        <v>1089</v>
      </c>
      <c r="P2" s="34" t="s">
        <v>1090</v>
      </c>
      <c r="Q2" s="34" t="s">
        <v>1091</v>
      </c>
      <c r="R2" s="34" t="s">
        <v>1092</v>
      </c>
      <c r="S2" s="34" t="s">
        <v>1093</v>
      </c>
      <c r="T2" s="34" t="s">
        <v>1094</v>
      </c>
      <c r="U2" s="34" t="s">
        <v>1095</v>
      </c>
      <c r="V2" s="82" t="s">
        <v>1096</v>
      </c>
      <c r="W2" s="83" t="s">
        <v>1097</v>
      </c>
      <c r="X2" s="34" t="s">
        <v>1098</v>
      </c>
      <c r="Y2" s="34" t="s">
        <v>1099</v>
      </c>
      <c r="Z2" s="34" t="s">
        <v>1100</v>
      </c>
      <c r="AA2" s="34" t="s">
        <v>1101</v>
      </c>
      <c r="AB2" s="34" t="s">
        <v>1102</v>
      </c>
      <c r="AC2" s="34" t="s">
        <v>1103</v>
      </c>
      <c r="AD2" s="34" t="s">
        <v>1104</v>
      </c>
      <c r="AE2" s="84" t="s">
        <v>1105</v>
      </c>
      <c r="AF2" s="84" t="s">
        <v>1106</v>
      </c>
      <c r="AG2" s="84" t="s">
        <v>1107</v>
      </c>
      <c r="AH2" s="84" t="s">
        <v>1108</v>
      </c>
      <c r="AI2" s="84" t="s">
        <v>1109</v>
      </c>
      <c r="AJ2" s="84" t="s">
        <v>1110</v>
      </c>
      <c r="AK2" s="84" t="s">
        <v>1111</v>
      </c>
      <c r="AL2" s="84" t="s">
        <v>1112</v>
      </c>
      <c r="AM2" s="84" t="s">
        <v>1113</v>
      </c>
      <c r="AN2" s="84" t="s">
        <v>1114</v>
      </c>
      <c r="AO2" s="84" t="s">
        <v>1115</v>
      </c>
      <c r="AP2" s="84" t="s">
        <v>1116</v>
      </c>
      <c r="AQ2" s="84" t="s">
        <v>1117</v>
      </c>
      <c r="AR2" s="84" t="s">
        <v>1118</v>
      </c>
      <c r="AS2" s="84" t="s">
        <v>1119</v>
      </c>
      <c r="AT2" s="84" t="s">
        <v>1120</v>
      </c>
      <c r="AU2" s="84" t="s">
        <v>1121</v>
      </c>
      <c r="AV2" s="85" t="s">
        <v>1122</v>
      </c>
      <c r="AW2" s="84" t="s">
        <v>1123</v>
      </c>
      <c r="AX2" s="84" t="s">
        <v>1124</v>
      </c>
      <c r="AY2" s="84" t="s">
        <v>1125</v>
      </c>
      <c r="AZ2" s="84" t="s">
        <v>1126</v>
      </c>
      <c r="BA2" s="84" t="s">
        <v>1127</v>
      </c>
      <c r="BB2" s="84" t="s">
        <v>1128</v>
      </c>
      <c r="BC2" s="85" t="s">
        <v>1129</v>
      </c>
      <c r="BD2" s="84" t="s">
        <v>1130</v>
      </c>
      <c r="BE2" s="85" t="s">
        <v>1131</v>
      </c>
      <c r="BF2" s="84" t="s">
        <v>1132</v>
      </c>
      <c r="BG2" s="84" t="s">
        <v>1133</v>
      </c>
      <c r="BH2" s="84" t="s">
        <v>1134</v>
      </c>
      <c r="BI2" s="84" t="s">
        <v>1135</v>
      </c>
      <c r="BJ2" s="85" t="s">
        <v>1136</v>
      </c>
      <c r="BK2" s="84" t="s">
        <v>1137</v>
      </c>
      <c r="BL2" s="84" t="s">
        <v>1138</v>
      </c>
      <c r="BM2" s="84" t="s">
        <v>1139</v>
      </c>
      <c r="BN2" s="84" t="s">
        <v>1140</v>
      </c>
      <c r="BO2" s="84" t="s">
        <v>1141</v>
      </c>
      <c r="BP2" s="84" t="s">
        <v>1142</v>
      </c>
      <c r="BQ2" s="84" t="s">
        <v>1143</v>
      </c>
      <c r="BR2" s="84" t="s">
        <v>1144</v>
      </c>
      <c r="BS2" s="84" t="s">
        <v>1145</v>
      </c>
      <c r="BT2" s="84" t="s">
        <v>1146</v>
      </c>
      <c r="BU2" s="84" t="s">
        <v>1147</v>
      </c>
      <c r="BV2" s="84" t="s">
        <v>1148</v>
      </c>
      <c r="BW2" s="84" t="s">
        <v>1149</v>
      </c>
      <c r="BX2" s="84" t="s">
        <v>1150</v>
      </c>
      <c r="BY2" s="84" t="s">
        <v>1151</v>
      </c>
      <c r="BZ2" s="85" t="s">
        <v>1152</v>
      </c>
      <c r="CA2" s="84" t="s">
        <v>1153</v>
      </c>
      <c r="CB2" s="84" t="s">
        <v>1154</v>
      </c>
      <c r="CC2" s="84" t="s">
        <v>1155</v>
      </c>
      <c r="CD2" s="84" t="s">
        <v>1156</v>
      </c>
      <c r="CE2" s="84" t="s">
        <v>1157</v>
      </c>
      <c r="CF2" s="84" t="s">
        <v>1158</v>
      </c>
      <c r="CG2" s="85" t="s">
        <v>1159</v>
      </c>
      <c r="CH2" s="84" t="s">
        <v>1160</v>
      </c>
      <c r="CI2" s="85" t="s">
        <v>1161</v>
      </c>
      <c r="CJ2" s="84" t="s">
        <v>1162</v>
      </c>
      <c r="CK2" s="84" t="s">
        <v>1163</v>
      </c>
      <c r="CL2" s="85" t="s">
        <v>1164</v>
      </c>
    </row>
    <row r="3" spans="1:91" x14ac:dyDescent="0.35">
      <c r="A3" s="6" t="s">
        <v>985</v>
      </c>
      <c r="B3" s="36">
        <v>2001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>
        <f t="shared" ref="V3:V22" si="0">SUM(C3:U3)</f>
        <v>0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8">
        <f t="shared" ref="AV3:AV22" si="1">SUM(W3:AU3)</f>
        <v>0</v>
      </c>
      <c r="AW3" s="37"/>
      <c r="AX3" s="37"/>
      <c r="AY3" s="37"/>
      <c r="AZ3" s="37"/>
      <c r="BA3" s="37"/>
      <c r="BB3" s="37"/>
      <c r="BC3" s="38">
        <f t="shared" ref="BC3:BC22" si="2">SUM(AW3:BB3)</f>
        <v>0</v>
      </c>
      <c r="BD3" s="37"/>
      <c r="BE3" s="38">
        <f>SUM(BD3:BD3)</f>
        <v>0</v>
      </c>
      <c r="BF3" s="37"/>
      <c r="BG3" s="37"/>
      <c r="BH3" s="37"/>
      <c r="BI3" s="37"/>
      <c r="BJ3" s="38">
        <f t="shared" ref="BJ3:BJ22" si="3">SUM(BF3:BI3)</f>
        <v>0</v>
      </c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8">
        <f t="shared" ref="BZ3:BZ22" si="4">SUM(BK3:BY3)</f>
        <v>0</v>
      </c>
      <c r="CA3" s="37"/>
      <c r="CB3" s="37"/>
      <c r="CC3" s="37"/>
      <c r="CD3" s="37"/>
      <c r="CE3" s="37"/>
      <c r="CF3" s="37"/>
      <c r="CG3" s="38">
        <f t="shared" ref="CG3:CG22" si="5">SUM(CA3:CF3)</f>
        <v>0</v>
      </c>
      <c r="CH3" s="37"/>
      <c r="CI3" s="38">
        <f t="shared" ref="CI3:CI22" si="6">SUM(CH3:CH3)</f>
        <v>0</v>
      </c>
      <c r="CJ3" s="37"/>
      <c r="CK3" s="37"/>
      <c r="CL3" s="38">
        <f t="shared" ref="CL3:CL22" si="7">SUM(CJ3:CK3)</f>
        <v>0</v>
      </c>
      <c r="CM3" s="77">
        <f>V3+AV3+BC3+BE3+BJ3+BZ3+CG3+CI3</f>
        <v>0</v>
      </c>
    </row>
    <row r="4" spans="1:91" x14ac:dyDescent="0.35">
      <c r="A4" s="6" t="s">
        <v>985</v>
      </c>
      <c r="B4" s="36">
        <v>2002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>
        <f t="shared" si="0"/>
        <v>0</v>
      </c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8">
        <f t="shared" si="1"/>
        <v>0</v>
      </c>
      <c r="AW4" s="37"/>
      <c r="AX4" s="37"/>
      <c r="AY4" s="37"/>
      <c r="AZ4" s="37"/>
      <c r="BA4" s="37"/>
      <c r="BB4" s="37"/>
      <c r="BC4" s="38">
        <f t="shared" si="2"/>
        <v>0</v>
      </c>
      <c r="BD4" s="37"/>
      <c r="BE4" s="38">
        <f t="shared" ref="BE4:BE24" si="8">SUM(BD4:BD4)</f>
        <v>0</v>
      </c>
      <c r="BF4" s="37"/>
      <c r="BG4" s="37"/>
      <c r="BH4" s="37"/>
      <c r="BI4" s="37"/>
      <c r="BJ4" s="38">
        <f t="shared" si="3"/>
        <v>0</v>
      </c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8">
        <f t="shared" si="4"/>
        <v>0</v>
      </c>
      <c r="CA4" s="37"/>
      <c r="CB4" s="37"/>
      <c r="CC4" s="37"/>
      <c r="CD4" s="37"/>
      <c r="CE4" s="37"/>
      <c r="CF4" s="37"/>
      <c r="CG4" s="38">
        <f t="shared" si="5"/>
        <v>0</v>
      </c>
      <c r="CH4" s="37"/>
      <c r="CI4" s="38">
        <f t="shared" si="6"/>
        <v>0</v>
      </c>
      <c r="CJ4" s="37"/>
      <c r="CK4" s="37"/>
      <c r="CL4" s="38">
        <f t="shared" si="7"/>
        <v>0</v>
      </c>
      <c r="CM4" s="77">
        <f t="shared" ref="CM4:CM24" si="9">V4+AV4+BC4+BE4+BJ4+BZ4+CG4+CI4</f>
        <v>0</v>
      </c>
    </row>
    <row r="5" spans="1:91" x14ac:dyDescent="0.35">
      <c r="A5" s="6" t="s">
        <v>985</v>
      </c>
      <c r="B5" s="36">
        <v>2003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>
        <f t="shared" si="0"/>
        <v>0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8">
        <f t="shared" si="1"/>
        <v>0</v>
      </c>
      <c r="AW5" s="37"/>
      <c r="AX5" s="37"/>
      <c r="AY5" s="37"/>
      <c r="AZ5" s="37"/>
      <c r="BA5" s="37"/>
      <c r="BB5" s="37"/>
      <c r="BC5" s="38">
        <f t="shared" si="2"/>
        <v>0</v>
      </c>
      <c r="BD5" s="37"/>
      <c r="BE5" s="38">
        <f t="shared" si="8"/>
        <v>0</v>
      </c>
      <c r="BF5" s="37"/>
      <c r="BG5" s="37"/>
      <c r="BH5" s="37"/>
      <c r="BI5" s="37"/>
      <c r="BJ5" s="38">
        <f t="shared" si="3"/>
        <v>0</v>
      </c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8">
        <f t="shared" si="4"/>
        <v>0</v>
      </c>
      <c r="CA5" s="37"/>
      <c r="CB5" s="37"/>
      <c r="CC5" s="37"/>
      <c r="CD5" s="37"/>
      <c r="CE5" s="37"/>
      <c r="CF5" s="37"/>
      <c r="CG5" s="38">
        <f t="shared" si="5"/>
        <v>0</v>
      </c>
      <c r="CH5" s="37"/>
      <c r="CI5" s="38">
        <f t="shared" si="6"/>
        <v>0</v>
      </c>
      <c r="CJ5" s="37"/>
      <c r="CK5" s="37"/>
      <c r="CL5" s="38">
        <f t="shared" si="7"/>
        <v>0</v>
      </c>
      <c r="CM5" s="77">
        <f t="shared" si="9"/>
        <v>0</v>
      </c>
    </row>
    <row r="6" spans="1:91" x14ac:dyDescent="0.35">
      <c r="A6" s="6" t="s">
        <v>985</v>
      </c>
      <c r="B6" s="36">
        <v>2004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8">
        <f t="shared" si="0"/>
        <v>0</v>
      </c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8">
        <f t="shared" si="1"/>
        <v>0</v>
      </c>
      <c r="AW6" s="37"/>
      <c r="AX6" s="37"/>
      <c r="AY6" s="37"/>
      <c r="AZ6" s="37"/>
      <c r="BA6" s="37"/>
      <c r="BB6" s="37"/>
      <c r="BC6" s="38">
        <f t="shared" si="2"/>
        <v>0</v>
      </c>
      <c r="BD6" s="37"/>
      <c r="BE6" s="38">
        <f t="shared" si="8"/>
        <v>0</v>
      </c>
      <c r="BF6" s="37"/>
      <c r="BG6" s="37"/>
      <c r="BH6" s="37"/>
      <c r="BI6" s="37"/>
      <c r="BJ6" s="38">
        <f t="shared" si="3"/>
        <v>0</v>
      </c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8">
        <f t="shared" si="4"/>
        <v>0</v>
      </c>
      <c r="CA6" s="37"/>
      <c r="CB6" s="37"/>
      <c r="CC6" s="37"/>
      <c r="CD6" s="37"/>
      <c r="CE6" s="37"/>
      <c r="CF6" s="37"/>
      <c r="CG6" s="38">
        <f t="shared" si="5"/>
        <v>0</v>
      </c>
      <c r="CH6" s="37"/>
      <c r="CI6" s="38">
        <f t="shared" si="6"/>
        <v>0</v>
      </c>
      <c r="CJ6" s="37"/>
      <c r="CK6" s="37"/>
      <c r="CL6" s="38">
        <f t="shared" si="7"/>
        <v>0</v>
      </c>
      <c r="CM6" s="77">
        <f t="shared" si="9"/>
        <v>0</v>
      </c>
    </row>
    <row r="7" spans="1:91" x14ac:dyDescent="0.35">
      <c r="A7" s="6" t="s">
        <v>985</v>
      </c>
      <c r="B7" s="36">
        <v>2005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8">
        <f t="shared" si="0"/>
        <v>0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>
        <f t="shared" si="1"/>
        <v>0</v>
      </c>
      <c r="AW7" s="37"/>
      <c r="AX7" s="37"/>
      <c r="AY7" s="37"/>
      <c r="AZ7" s="37"/>
      <c r="BA7" s="37"/>
      <c r="BB7" s="37"/>
      <c r="BC7" s="38">
        <f t="shared" si="2"/>
        <v>0</v>
      </c>
      <c r="BD7" s="37"/>
      <c r="BE7" s="38">
        <f t="shared" si="8"/>
        <v>0</v>
      </c>
      <c r="BF7" s="37"/>
      <c r="BG7" s="37"/>
      <c r="BH7" s="37"/>
      <c r="BI7" s="37"/>
      <c r="BJ7" s="38">
        <f t="shared" si="3"/>
        <v>0</v>
      </c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8">
        <f t="shared" si="4"/>
        <v>0</v>
      </c>
      <c r="CA7" s="37"/>
      <c r="CB7" s="37"/>
      <c r="CC7" s="37"/>
      <c r="CD7" s="37"/>
      <c r="CE7" s="37"/>
      <c r="CF7" s="37"/>
      <c r="CG7" s="38">
        <f t="shared" si="5"/>
        <v>0</v>
      </c>
      <c r="CH7" s="37"/>
      <c r="CI7" s="38">
        <f t="shared" si="6"/>
        <v>0</v>
      </c>
      <c r="CJ7" s="37"/>
      <c r="CK7" s="37"/>
      <c r="CL7" s="38">
        <f t="shared" si="7"/>
        <v>0</v>
      </c>
      <c r="CM7" s="77">
        <f t="shared" si="9"/>
        <v>0</v>
      </c>
    </row>
    <row r="8" spans="1:91" x14ac:dyDescent="0.35">
      <c r="A8" s="6" t="s">
        <v>985</v>
      </c>
      <c r="B8" s="36">
        <v>2006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8">
        <f t="shared" si="0"/>
        <v>0</v>
      </c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8">
        <f t="shared" si="1"/>
        <v>0</v>
      </c>
      <c r="AW8" s="37"/>
      <c r="AX8" s="37"/>
      <c r="AY8" s="37"/>
      <c r="AZ8" s="37"/>
      <c r="BA8" s="37"/>
      <c r="BB8" s="37"/>
      <c r="BC8" s="38">
        <f t="shared" si="2"/>
        <v>0</v>
      </c>
      <c r="BD8" s="37"/>
      <c r="BE8" s="38">
        <f t="shared" si="8"/>
        <v>0</v>
      </c>
      <c r="BF8" s="37"/>
      <c r="BG8" s="37"/>
      <c r="BH8" s="37"/>
      <c r="BI8" s="37"/>
      <c r="BJ8" s="38">
        <f t="shared" si="3"/>
        <v>0</v>
      </c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8">
        <f t="shared" si="4"/>
        <v>0</v>
      </c>
      <c r="CA8" s="37"/>
      <c r="CB8" s="37"/>
      <c r="CC8" s="37"/>
      <c r="CD8" s="37"/>
      <c r="CE8" s="37"/>
      <c r="CF8" s="37"/>
      <c r="CG8" s="38">
        <f t="shared" si="5"/>
        <v>0</v>
      </c>
      <c r="CH8" s="37"/>
      <c r="CI8" s="38">
        <f t="shared" si="6"/>
        <v>0</v>
      </c>
      <c r="CJ8" s="37"/>
      <c r="CK8" s="37"/>
      <c r="CL8" s="38">
        <f t="shared" si="7"/>
        <v>0</v>
      </c>
      <c r="CM8" s="77">
        <f t="shared" si="9"/>
        <v>0</v>
      </c>
    </row>
    <row r="9" spans="1:91" x14ac:dyDescent="0.35">
      <c r="A9" s="6" t="s">
        <v>985</v>
      </c>
      <c r="B9" s="36">
        <v>2007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8">
        <f t="shared" si="0"/>
        <v>0</v>
      </c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8">
        <f t="shared" si="1"/>
        <v>0</v>
      </c>
      <c r="AW9" s="37"/>
      <c r="AX9" s="37"/>
      <c r="AY9" s="37"/>
      <c r="AZ9" s="37"/>
      <c r="BA9" s="37"/>
      <c r="BB9" s="37"/>
      <c r="BC9" s="38">
        <f t="shared" si="2"/>
        <v>0</v>
      </c>
      <c r="BD9" s="37"/>
      <c r="BE9" s="38">
        <f t="shared" si="8"/>
        <v>0</v>
      </c>
      <c r="BF9" s="37"/>
      <c r="BG9" s="37"/>
      <c r="BH9" s="37"/>
      <c r="BI9" s="37"/>
      <c r="BJ9" s="38">
        <f t="shared" si="3"/>
        <v>0</v>
      </c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8">
        <f t="shared" si="4"/>
        <v>0</v>
      </c>
      <c r="CA9" s="37"/>
      <c r="CB9" s="37"/>
      <c r="CC9" s="37"/>
      <c r="CD9" s="37"/>
      <c r="CE9" s="37"/>
      <c r="CF9" s="37"/>
      <c r="CG9" s="38">
        <f t="shared" si="5"/>
        <v>0</v>
      </c>
      <c r="CH9" s="37"/>
      <c r="CI9" s="38">
        <f t="shared" si="6"/>
        <v>0</v>
      </c>
      <c r="CJ9" s="37"/>
      <c r="CK9" s="37"/>
      <c r="CL9" s="38">
        <f t="shared" si="7"/>
        <v>0</v>
      </c>
      <c r="CM9" s="77">
        <f t="shared" si="9"/>
        <v>0</v>
      </c>
    </row>
    <row r="10" spans="1:91" x14ac:dyDescent="0.35">
      <c r="A10" s="6" t="s">
        <v>985</v>
      </c>
      <c r="B10" s="36">
        <v>2008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8">
        <f t="shared" si="0"/>
        <v>0</v>
      </c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8">
        <f t="shared" si="1"/>
        <v>0</v>
      </c>
      <c r="AW10" s="37"/>
      <c r="AX10" s="37"/>
      <c r="AY10" s="37"/>
      <c r="AZ10" s="37"/>
      <c r="BA10" s="37"/>
      <c r="BB10" s="37"/>
      <c r="BC10" s="38">
        <f t="shared" si="2"/>
        <v>0</v>
      </c>
      <c r="BD10" s="37"/>
      <c r="BE10" s="38">
        <f t="shared" si="8"/>
        <v>0</v>
      </c>
      <c r="BF10" s="37"/>
      <c r="BG10" s="37"/>
      <c r="BH10" s="37"/>
      <c r="BI10" s="37"/>
      <c r="BJ10" s="38">
        <f t="shared" si="3"/>
        <v>0</v>
      </c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8">
        <f t="shared" si="4"/>
        <v>0</v>
      </c>
      <c r="CA10" s="37"/>
      <c r="CB10" s="37"/>
      <c r="CC10" s="37"/>
      <c r="CD10" s="37"/>
      <c r="CE10" s="37"/>
      <c r="CF10" s="37"/>
      <c r="CG10" s="38">
        <f t="shared" si="5"/>
        <v>0</v>
      </c>
      <c r="CH10" s="37"/>
      <c r="CI10" s="38">
        <f t="shared" si="6"/>
        <v>0</v>
      </c>
      <c r="CJ10" s="37"/>
      <c r="CK10" s="37"/>
      <c r="CL10" s="38">
        <f t="shared" si="7"/>
        <v>0</v>
      </c>
      <c r="CM10" s="77">
        <f t="shared" si="9"/>
        <v>0</v>
      </c>
    </row>
    <row r="11" spans="1:91" x14ac:dyDescent="0.35">
      <c r="A11" s="6" t="s">
        <v>985</v>
      </c>
      <c r="B11" s="36">
        <v>2009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>
        <f t="shared" si="0"/>
        <v>0</v>
      </c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8">
        <f t="shared" si="1"/>
        <v>0</v>
      </c>
      <c r="AW11" s="37"/>
      <c r="AX11" s="37"/>
      <c r="AY11" s="37"/>
      <c r="AZ11" s="37"/>
      <c r="BA11" s="37"/>
      <c r="BB11" s="37"/>
      <c r="BC11" s="38">
        <f t="shared" si="2"/>
        <v>0</v>
      </c>
      <c r="BD11" s="37"/>
      <c r="BE11" s="38">
        <f t="shared" si="8"/>
        <v>0</v>
      </c>
      <c r="BF11" s="37"/>
      <c r="BG11" s="37"/>
      <c r="BH11" s="37"/>
      <c r="BI11" s="37"/>
      <c r="BJ11" s="38">
        <f t="shared" si="3"/>
        <v>0</v>
      </c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8">
        <f t="shared" si="4"/>
        <v>0</v>
      </c>
      <c r="CA11" s="37"/>
      <c r="CB11" s="37"/>
      <c r="CC11" s="37"/>
      <c r="CD11" s="37"/>
      <c r="CE11" s="37"/>
      <c r="CF11" s="37"/>
      <c r="CG11" s="38">
        <f t="shared" si="5"/>
        <v>0</v>
      </c>
      <c r="CH11" s="37"/>
      <c r="CI11" s="38">
        <f t="shared" si="6"/>
        <v>0</v>
      </c>
      <c r="CJ11" s="37"/>
      <c r="CK11" s="37"/>
      <c r="CL11" s="38">
        <f t="shared" si="7"/>
        <v>0</v>
      </c>
      <c r="CM11" s="77">
        <f t="shared" si="9"/>
        <v>0</v>
      </c>
    </row>
    <row r="12" spans="1:91" x14ac:dyDescent="0.35">
      <c r="A12" s="6" t="s">
        <v>985</v>
      </c>
      <c r="B12" s="36">
        <v>2010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8">
        <f t="shared" si="0"/>
        <v>0</v>
      </c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8">
        <f t="shared" si="1"/>
        <v>0</v>
      </c>
      <c r="AW12" s="37"/>
      <c r="AX12" s="37"/>
      <c r="AY12" s="37"/>
      <c r="AZ12" s="37"/>
      <c r="BA12" s="37"/>
      <c r="BB12" s="37"/>
      <c r="BC12" s="38">
        <f t="shared" si="2"/>
        <v>0</v>
      </c>
      <c r="BD12" s="37"/>
      <c r="BE12" s="38">
        <f t="shared" si="8"/>
        <v>0</v>
      </c>
      <c r="BF12" s="37"/>
      <c r="BG12" s="37"/>
      <c r="BH12" s="37"/>
      <c r="BI12" s="37"/>
      <c r="BJ12" s="38">
        <f t="shared" si="3"/>
        <v>0</v>
      </c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8">
        <f t="shared" si="4"/>
        <v>0</v>
      </c>
      <c r="CA12" s="37"/>
      <c r="CB12" s="37"/>
      <c r="CC12" s="37"/>
      <c r="CD12" s="37"/>
      <c r="CE12" s="37"/>
      <c r="CF12" s="37"/>
      <c r="CG12" s="38">
        <f t="shared" si="5"/>
        <v>0</v>
      </c>
      <c r="CH12" s="37"/>
      <c r="CI12" s="38">
        <f t="shared" si="6"/>
        <v>0</v>
      </c>
      <c r="CJ12" s="37"/>
      <c r="CK12" s="37"/>
      <c r="CL12" s="38">
        <f t="shared" si="7"/>
        <v>0</v>
      </c>
      <c r="CM12" s="77">
        <f t="shared" si="9"/>
        <v>0</v>
      </c>
    </row>
    <row r="13" spans="1:91" x14ac:dyDescent="0.35">
      <c r="A13" s="6" t="s">
        <v>985</v>
      </c>
      <c r="B13" s="36">
        <v>2011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8">
        <f t="shared" si="0"/>
        <v>0</v>
      </c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8">
        <f t="shared" si="1"/>
        <v>0</v>
      </c>
      <c r="AW13" s="37"/>
      <c r="AX13" s="37"/>
      <c r="AY13" s="37"/>
      <c r="AZ13" s="37"/>
      <c r="BA13" s="37"/>
      <c r="BB13" s="37"/>
      <c r="BC13" s="38">
        <f t="shared" si="2"/>
        <v>0</v>
      </c>
      <c r="BD13" s="37"/>
      <c r="BE13" s="38">
        <f t="shared" si="8"/>
        <v>0</v>
      </c>
      <c r="BF13" s="37"/>
      <c r="BG13" s="37"/>
      <c r="BH13" s="37"/>
      <c r="BI13" s="37"/>
      <c r="BJ13" s="38">
        <f t="shared" si="3"/>
        <v>0</v>
      </c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8">
        <f t="shared" si="4"/>
        <v>0</v>
      </c>
      <c r="CA13" s="37"/>
      <c r="CB13" s="37"/>
      <c r="CC13" s="37"/>
      <c r="CD13" s="37"/>
      <c r="CE13" s="37"/>
      <c r="CF13" s="37"/>
      <c r="CG13" s="38">
        <f t="shared" si="5"/>
        <v>0</v>
      </c>
      <c r="CH13" s="37"/>
      <c r="CI13" s="38">
        <f t="shared" si="6"/>
        <v>0</v>
      </c>
      <c r="CJ13" s="37"/>
      <c r="CK13" s="37"/>
      <c r="CL13" s="38">
        <f t="shared" si="7"/>
        <v>0</v>
      </c>
      <c r="CM13" s="77">
        <f t="shared" si="9"/>
        <v>0</v>
      </c>
    </row>
    <row r="14" spans="1:91" x14ac:dyDescent="0.35">
      <c r="A14" s="6" t="s">
        <v>985</v>
      </c>
      <c r="B14" s="36">
        <v>2012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8">
        <f t="shared" si="0"/>
        <v>0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8">
        <f t="shared" si="1"/>
        <v>0</v>
      </c>
      <c r="AW14" s="37"/>
      <c r="AX14" s="37"/>
      <c r="AY14" s="37"/>
      <c r="AZ14" s="37"/>
      <c r="BA14" s="37"/>
      <c r="BB14" s="37"/>
      <c r="BC14" s="38">
        <f t="shared" si="2"/>
        <v>0</v>
      </c>
      <c r="BD14" s="37"/>
      <c r="BE14" s="38">
        <f t="shared" si="8"/>
        <v>0</v>
      </c>
      <c r="BF14" s="37"/>
      <c r="BG14" s="37"/>
      <c r="BH14" s="37"/>
      <c r="BI14" s="37"/>
      <c r="BJ14" s="38">
        <f t="shared" si="3"/>
        <v>0</v>
      </c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8">
        <f t="shared" si="4"/>
        <v>0</v>
      </c>
      <c r="CA14" s="37"/>
      <c r="CB14" s="37"/>
      <c r="CC14" s="37"/>
      <c r="CD14" s="37"/>
      <c r="CE14" s="37"/>
      <c r="CF14" s="37"/>
      <c r="CG14" s="38">
        <f t="shared" si="5"/>
        <v>0</v>
      </c>
      <c r="CH14" s="37"/>
      <c r="CI14" s="38">
        <f t="shared" si="6"/>
        <v>0</v>
      </c>
      <c r="CJ14" s="37"/>
      <c r="CK14" s="37"/>
      <c r="CL14" s="38">
        <f t="shared" si="7"/>
        <v>0</v>
      </c>
      <c r="CM14" s="77">
        <f t="shared" si="9"/>
        <v>0</v>
      </c>
    </row>
    <row r="15" spans="1:91" x14ac:dyDescent="0.35">
      <c r="A15" s="6" t="s">
        <v>985</v>
      </c>
      <c r="B15" s="36">
        <v>2013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8">
        <f t="shared" si="0"/>
        <v>0</v>
      </c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8">
        <f t="shared" si="1"/>
        <v>0</v>
      </c>
      <c r="AW15" s="37"/>
      <c r="AX15" s="37"/>
      <c r="AY15" s="37"/>
      <c r="AZ15" s="37"/>
      <c r="BA15" s="37"/>
      <c r="BB15" s="37"/>
      <c r="BC15" s="38">
        <f t="shared" si="2"/>
        <v>0</v>
      </c>
      <c r="BD15" s="37"/>
      <c r="BE15" s="38">
        <f t="shared" si="8"/>
        <v>0</v>
      </c>
      <c r="BF15" s="37"/>
      <c r="BG15" s="37"/>
      <c r="BH15" s="37"/>
      <c r="BI15" s="37"/>
      <c r="BJ15" s="38">
        <f t="shared" si="3"/>
        <v>0</v>
      </c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8">
        <f t="shared" si="4"/>
        <v>0</v>
      </c>
      <c r="CA15" s="37"/>
      <c r="CB15" s="37"/>
      <c r="CC15" s="37"/>
      <c r="CD15" s="37"/>
      <c r="CE15" s="37"/>
      <c r="CF15" s="37"/>
      <c r="CG15" s="38">
        <f t="shared" si="5"/>
        <v>0</v>
      </c>
      <c r="CH15" s="37"/>
      <c r="CI15" s="38">
        <f t="shared" si="6"/>
        <v>0</v>
      </c>
      <c r="CJ15" s="37"/>
      <c r="CK15" s="37"/>
      <c r="CL15" s="38">
        <f t="shared" si="7"/>
        <v>0</v>
      </c>
      <c r="CM15" s="77">
        <f t="shared" si="9"/>
        <v>0</v>
      </c>
    </row>
    <row r="16" spans="1:91" x14ac:dyDescent="0.35">
      <c r="A16" s="6" t="s">
        <v>985</v>
      </c>
      <c r="B16" s="36">
        <v>2014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8">
        <f t="shared" si="0"/>
        <v>0</v>
      </c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8">
        <f t="shared" si="1"/>
        <v>0</v>
      </c>
      <c r="AW16" s="37"/>
      <c r="AX16" s="37"/>
      <c r="AY16" s="37"/>
      <c r="AZ16" s="37"/>
      <c r="BA16" s="37"/>
      <c r="BB16" s="37"/>
      <c r="BC16" s="38">
        <f t="shared" si="2"/>
        <v>0</v>
      </c>
      <c r="BD16" s="37"/>
      <c r="BE16" s="38">
        <f t="shared" si="8"/>
        <v>0</v>
      </c>
      <c r="BF16" s="37"/>
      <c r="BG16" s="37"/>
      <c r="BH16" s="37"/>
      <c r="BI16" s="37"/>
      <c r="BJ16" s="38">
        <f t="shared" si="3"/>
        <v>0</v>
      </c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8">
        <f t="shared" si="4"/>
        <v>0</v>
      </c>
      <c r="CA16" s="37"/>
      <c r="CB16" s="37"/>
      <c r="CC16" s="37"/>
      <c r="CD16" s="37"/>
      <c r="CE16" s="37"/>
      <c r="CF16" s="37"/>
      <c r="CG16" s="38">
        <f t="shared" si="5"/>
        <v>0</v>
      </c>
      <c r="CH16" s="37"/>
      <c r="CI16" s="38">
        <f t="shared" si="6"/>
        <v>0</v>
      </c>
      <c r="CJ16" s="37"/>
      <c r="CK16" s="37"/>
      <c r="CL16" s="38">
        <f t="shared" si="7"/>
        <v>0</v>
      </c>
      <c r="CM16" s="77">
        <f t="shared" si="9"/>
        <v>0</v>
      </c>
    </row>
    <row r="17" spans="1:91" x14ac:dyDescent="0.35">
      <c r="A17" s="6" t="s">
        <v>985</v>
      </c>
      <c r="B17" s="36">
        <v>2015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>
        <f t="shared" si="0"/>
        <v>0</v>
      </c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8">
        <f t="shared" si="1"/>
        <v>0</v>
      </c>
      <c r="AW17" s="37"/>
      <c r="AX17" s="37"/>
      <c r="AY17" s="37"/>
      <c r="AZ17" s="37"/>
      <c r="BA17" s="37"/>
      <c r="BB17" s="37"/>
      <c r="BC17" s="38">
        <f t="shared" si="2"/>
        <v>0</v>
      </c>
      <c r="BD17" s="37"/>
      <c r="BE17" s="38">
        <f t="shared" si="8"/>
        <v>0</v>
      </c>
      <c r="BF17" s="37"/>
      <c r="BG17" s="37"/>
      <c r="BH17" s="37"/>
      <c r="BI17" s="37"/>
      <c r="BJ17" s="38">
        <f t="shared" si="3"/>
        <v>0</v>
      </c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8">
        <f t="shared" si="4"/>
        <v>0</v>
      </c>
      <c r="CA17" s="37"/>
      <c r="CB17" s="37"/>
      <c r="CC17" s="37"/>
      <c r="CD17" s="37"/>
      <c r="CE17" s="37"/>
      <c r="CF17" s="37"/>
      <c r="CG17" s="38">
        <f t="shared" si="5"/>
        <v>0</v>
      </c>
      <c r="CH17" s="37"/>
      <c r="CI17" s="38">
        <f t="shared" si="6"/>
        <v>0</v>
      </c>
      <c r="CJ17" s="37"/>
      <c r="CK17" s="37"/>
      <c r="CL17" s="38">
        <f t="shared" si="7"/>
        <v>0</v>
      </c>
      <c r="CM17" s="77">
        <f t="shared" si="9"/>
        <v>0</v>
      </c>
    </row>
    <row r="18" spans="1:91" x14ac:dyDescent="0.35">
      <c r="A18" s="6" t="s">
        <v>985</v>
      </c>
      <c r="B18" s="36">
        <v>2016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>
        <f t="shared" si="0"/>
        <v>0</v>
      </c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8">
        <f t="shared" si="1"/>
        <v>0</v>
      </c>
      <c r="AW18" s="37"/>
      <c r="AX18" s="37"/>
      <c r="AY18" s="37"/>
      <c r="AZ18" s="37"/>
      <c r="BA18" s="37"/>
      <c r="BB18" s="37"/>
      <c r="BC18" s="38">
        <f t="shared" si="2"/>
        <v>0</v>
      </c>
      <c r="BD18" s="37"/>
      <c r="BE18" s="38">
        <f t="shared" si="8"/>
        <v>0</v>
      </c>
      <c r="BF18" s="37"/>
      <c r="BG18" s="37"/>
      <c r="BH18" s="37"/>
      <c r="BI18" s="37"/>
      <c r="BJ18" s="38">
        <f t="shared" si="3"/>
        <v>0</v>
      </c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8">
        <f t="shared" si="4"/>
        <v>0</v>
      </c>
      <c r="CA18" s="37"/>
      <c r="CB18" s="37"/>
      <c r="CC18" s="37"/>
      <c r="CD18" s="37"/>
      <c r="CE18" s="37"/>
      <c r="CF18" s="37"/>
      <c r="CG18" s="38">
        <f t="shared" si="5"/>
        <v>0</v>
      </c>
      <c r="CH18" s="37"/>
      <c r="CI18" s="38">
        <f t="shared" si="6"/>
        <v>0</v>
      </c>
      <c r="CJ18" s="37"/>
      <c r="CK18" s="37"/>
      <c r="CL18" s="38">
        <f t="shared" si="7"/>
        <v>0</v>
      </c>
      <c r="CM18" s="77">
        <f t="shared" si="9"/>
        <v>0</v>
      </c>
    </row>
    <row r="19" spans="1:91" x14ac:dyDescent="0.35">
      <c r="A19" s="6" t="s">
        <v>985</v>
      </c>
      <c r="B19" s="36">
        <v>2017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>
        <f t="shared" si="0"/>
        <v>0</v>
      </c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8">
        <f t="shared" si="1"/>
        <v>0</v>
      </c>
      <c r="AW19" s="37"/>
      <c r="AX19" s="37"/>
      <c r="AY19" s="37"/>
      <c r="AZ19" s="37"/>
      <c r="BA19" s="37"/>
      <c r="BB19" s="37"/>
      <c r="BC19" s="38">
        <f t="shared" si="2"/>
        <v>0</v>
      </c>
      <c r="BD19" s="37"/>
      <c r="BE19" s="38">
        <f t="shared" si="8"/>
        <v>0</v>
      </c>
      <c r="BF19" s="37"/>
      <c r="BG19" s="37"/>
      <c r="BH19" s="37"/>
      <c r="BI19" s="37"/>
      <c r="BJ19" s="38">
        <f t="shared" si="3"/>
        <v>0</v>
      </c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8">
        <f t="shared" si="4"/>
        <v>0</v>
      </c>
      <c r="CA19" s="37"/>
      <c r="CB19" s="37"/>
      <c r="CC19" s="37"/>
      <c r="CD19" s="37"/>
      <c r="CE19" s="37"/>
      <c r="CF19" s="37"/>
      <c r="CG19" s="38">
        <f t="shared" si="5"/>
        <v>0</v>
      </c>
      <c r="CH19" s="37"/>
      <c r="CI19" s="38">
        <f t="shared" si="6"/>
        <v>0</v>
      </c>
      <c r="CJ19" s="37"/>
      <c r="CK19" s="37"/>
      <c r="CL19" s="38">
        <f t="shared" si="7"/>
        <v>0</v>
      </c>
      <c r="CM19" s="77">
        <f t="shared" si="9"/>
        <v>0</v>
      </c>
    </row>
    <row r="20" spans="1:91" x14ac:dyDescent="0.35">
      <c r="A20" s="6" t="s">
        <v>985</v>
      </c>
      <c r="B20" s="36">
        <v>2018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8">
        <f t="shared" si="0"/>
        <v>0</v>
      </c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8">
        <f t="shared" si="1"/>
        <v>0</v>
      </c>
      <c r="AW20" s="37"/>
      <c r="AX20" s="37"/>
      <c r="AY20" s="37"/>
      <c r="AZ20" s="37"/>
      <c r="BA20" s="37"/>
      <c r="BB20" s="37"/>
      <c r="BC20" s="38">
        <f t="shared" si="2"/>
        <v>0</v>
      </c>
      <c r="BD20" s="37"/>
      <c r="BE20" s="38">
        <f t="shared" si="8"/>
        <v>0</v>
      </c>
      <c r="BF20" s="37"/>
      <c r="BG20" s="37"/>
      <c r="BH20" s="37"/>
      <c r="BI20" s="37"/>
      <c r="BJ20" s="38">
        <f t="shared" si="3"/>
        <v>0</v>
      </c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8">
        <f t="shared" si="4"/>
        <v>0</v>
      </c>
      <c r="CA20" s="37"/>
      <c r="CB20" s="37"/>
      <c r="CC20" s="37"/>
      <c r="CD20" s="37"/>
      <c r="CE20" s="37"/>
      <c r="CF20" s="37"/>
      <c r="CG20" s="38">
        <f t="shared" si="5"/>
        <v>0</v>
      </c>
      <c r="CH20" s="37"/>
      <c r="CI20" s="38">
        <f t="shared" si="6"/>
        <v>0</v>
      </c>
      <c r="CJ20" s="37"/>
      <c r="CK20" s="37"/>
      <c r="CL20" s="38">
        <f t="shared" si="7"/>
        <v>0</v>
      </c>
      <c r="CM20" s="77">
        <f t="shared" si="9"/>
        <v>0</v>
      </c>
    </row>
    <row r="21" spans="1:91" x14ac:dyDescent="0.35">
      <c r="A21" s="6" t="s">
        <v>985</v>
      </c>
      <c r="B21" s="36">
        <v>2019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>
        <f t="shared" si="0"/>
        <v>0</v>
      </c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8">
        <f t="shared" si="1"/>
        <v>0</v>
      </c>
      <c r="AW21" s="37"/>
      <c r="AX21" s="37"/>
      <c r="AY21" s="37"/>
      <c r="AZ21" s="37"/>
      <c r="BA21" s="37"/>
      <c r="BB21" s="37"/>
      <c r="BC21" s="38">
        <f t="shared" si="2"/>
        <v>0</v>
      </c>
      <c r="BD21" s="37"/>
      <c r="BE21" s="38">
        <f t="shared" si="8"/>
        <v>0</v>
      </c>
      <c r="BF21" s="37"/>
      <c r="BG21" s="37"/>
      <c r="BH21" s="37"/>
      <c r="BI21" s="37"/>
      <c r="BJ21" s="38">
        <f t="shared" si="3"/>
        <v>0</v>
      </c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8">
        <f t="shared" si="4"/>
        <v>0</v>
      </c>
      <c r="CA21" s="37"/>
      <c r="CB21" s="37"/>
      <c r="CC21" s="37"/>
      <c r="CD21" s="37"/>
      <c r="CE21" s="37"/>
      <c r="CF21" s="37"/>
      <c r="CG21" s="38">
        <f t="shared" si="5"/>
        <v>0</v>
      </c>
      <c r="CH21" s="37"/>
      <c r="CI21" s="38">
        <f t="shared" si="6"/>
        <v>0</v>
      </c>
      <c r="CJ21" s="37"/>
      <c r="CK21" s="37"/>
      <c r="CL21" s="38">
        <f t="shared" si="7"/>
        <v>0</v>
      </c>
      <c r="CM21" s="77">
        <f t="shared" si="9"/>
        <v>0</v>
      </c>
    </row>
    <row r="22" spans="1:91" x14ac:dyDescent="0.35">
      <c r="A22" s="6" t="s">
        <v>985</v>
      </c>
      <c r="B22" s="36">
        <v>2020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8">
        <f t="shared" si="0"/>
        <v>0</v>
      </c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8">
        <f t="shared" si="1"/>
        <v>0</v>
      </c>
      <c r="AW22" s="37"/>
      <c r="AX22" s="37"/>
      <c r="AY22" s="37"/>
      <c r="AZ22" s="37"/>
      <c r="BA22" s="37"/>
      <c r="BB22" s="37"/>
      <c r="BC22" s="38">
        <f t="shared" si="2"/>
        <v>0</v>
      </c>
      <c r="BD22" s="37"/>
      <c r="BE22" s="38">
        <f t="shared" si="8"/>
        <v>0</v>
      </c>
      <c r="BF22" s="37"/>
      <c r="BG22" s="37"/>
      <c r="BH22" s="37"/>
      <c r="BI22" s="37"/>
      <c r="BJ22" s="38">
        <f t="shared" si="3"/>
        <v>0</v>
      </c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8">
        <f t="shared" si="4"/>
        <v>0</v>
      </c>
      <c r="CA22" s="37"/>
      <c r="CB22" s="37"/>
      <c r="CC22" s="37"/>
      <c r="CD22" s="37"/>
      <c r="CE22" s="37"/>
      <c r="CF22" s="37"/>
      <c r="CG22" s="38">
        <f t="shared" si="5"/>
        <v>0</v>
      </c>
      <c r="CH22" s="37"/>
      <c r="CI22" s="38">
        <f t="shared" si="6"/>
        <v>0</v>
      </c>
      <c r="CJ22" s="37"/>
      <c r="CK22" s="37"/>
      <c r="CL22" s="38">
        <f t="shared" si="7"/>
        <v>0</v>
      </c>
      <c r="CM22" s="77">
        <f t="shared" si="9"/>
        <v>0</v>
      </c>
    </row>
    <row r="23" spans="1:91" s="36" customFormat="1" x14ac:dyDescent="0.35">
      <c r="A23" s="6" t="s">
        <v>985</v>
      </c>
      <c r="B23" s="36">
        <v>2021</v>
      </c>
      <c r="C23" s="39"/>
      <c r="D23" s="39"/>
      <c r="E23" s="39"/>
      <c r="F23" s="39"/>
      <c r="G23" s="39"/>
      <c r="H23" s="39">
        <v>0.44619999999999999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>
        <f>SUM(C23:U23)</f>
        <v>0.44619999999999999</v>
      </c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>
        <v>0.1225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>
        <f>SUM(W23:AU23)</f>
        <v>0.1225</v>
      </c>
      <c r="AW23" s="39">
        <v>8.4000000000000005E-2</v>
      </c>
      <c r="AX23" s="39"/>
      <c r="AY23" s="39"/>
      <c r="AZ23" s="39">
        <v>0.30830000000000002</v>
      </c>
      <c r="BA23" s="39"/>
      <c r="BB23" s="39"/>
      <c r="BC23" s="40">
        <f>SUM(AW23:BB23)</f>
        <v>0.39230000000000004</v>
      </c>
      <c r="BD23" s="39">
        <v>3.9E-2</v>
      </c>
      <c r="BE23" s="40">
        <f t="shared" ref="BE23" si="10">SUM(BD23:BD23)</f>
        <v>3.9E-2</v>
      </c>
      <c r="BF23" s="39"/>
      <c r="BG23" s="39"/>
      <c r="BH23" s="39"/>
      <c r="BI23" s="39"/>
      <c r="BJ23" s="40">
        <f>SUM(BF23:BI23)</f>
        <v>0</v>
      </c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40">
        <f>SUM(BK23:BY23)</f>
        <v>0</v>
      </c>
      <c r="CA23" s="39"/>
      <c r="CB23" s="39"/>
      <c r="CC23" s="39"/>
      <c r="CD23" s="39"/>
      <c r="CE23" s="39"/>
      <c r="CF23" s="39"/>
      <c r="CG23" s="40">
        <f>SUM(CA23:CF23)</f>
        <v>0</v>
      </c>
      <c r="CH23" s="39"/>
      <c r="CI23" s="40">
        <f>SUM(CH23:CH23)</f>
        <v>0</v>
      </c>
      <c r="CJ23" s="39"/>
      <c r="CK23" s="39"/>
      <c r="CL23" s="40">
        <f>SUM(CJ23:CK23)</f>
        <v>0</v>
      </c>
      <c r="CM23" s="100">
        <f t="shared" ref="CM23" si="11">V23+AV23+BC23+BE23+BJ23+BZ23+CG23+CI23</f>
        <v>1</v>
      </c>
    </row>
    <row r="24" spans="1:91" s="36" customFormat="1" x14ac:dyDescent="0.35">
      <c r="A24" s="6" t="s">
        <v>985</v>
      </c>
      <c r="B24" s="36">
        <v>2022</v>
      </c>
      <c r="C24" s="39"/>
      <c r="D24" s="39"/>
      <c r="E24" s="39"/>
      <c r="F24" s="39"/>
      <c r="G24" s="39"/>
      <c r="H24" s="39">
        <v>0.36249999999999999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>
        <f>SUM(C24:U24)</f>
        <v>0.36249999999999999</v>
      </c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>
        <v>0.1143</v>
      </c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40">
        <f>SUM(W24:AU24)</f>
        <v>0.1143</v>
      </c>
      <c r="AW24" s="39">
        <v>0.1241</v>
      </c>
      <c r="AX24" s="39"/>
      <c r="AY24" s="39"/>
      <c r="AZ24" s="39">
        <v>0.3574</v>
      </c>
      <c r="BA24" s="39"/>
      <c r="BB24" s="39"/>
      <c r="BC24" s="40">
        <f>SUM(AW24:BB24)</f>
        <v>0.48149999999999998</v>
      </c>
      <c r="BD24" s="39">
        <v>4.1700000000000001E-2</v>
      </c>
      <c r="BE24" s="40">
        <f t="shared" si="8"/>
        <v>4.1700000000000001E-2</v>
      </c>
      <c r="BF24" s="39"/>
      <c r="BG24" s="39"/>
      <c r="BH24" s="39"/>
      <c r="BI24" s="39"/>
      <c r="BJ24" s="40">
        <f>SUM(BF24:BI24)</f>
        <v>0</v>
      </c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40">
        <f>SUM(BK24:BY24)</f>
        <v>0</v>
      </c>
      <c r="CA24" s="39"/>
      <c r="CB24" s="39"/>
      <c r="CC24" s="39"/>
      <c r="CD24" s="39"/>
      <c r="CE24" s="39"/>
      <c r="CF24" s="39"/>
      <c r="CG24" s="40">
        <f>SUM(CA24:CF24)</f>
        <v>0</v>
      </c>
      <c r="CH24" s="39"/>
      <c r="CI24" s="40">
        <f>SUM(CH24:CH24)</f>
        <v>0</v>
      </c>
      <c r="CJ24" s="39"/>
      <c r="CK24" s="39"/>
      <c r="CL24" s="40">
        <f>SUM(CJ24:CK24)</f>
        <v>0</v>
      </c>
      <c r="CM24" s="100">
        <f t="shared" si="9"/>
        <v>0.99999999999999989</v>
      </c>
    </row>
    <row r="25" spans="1:91" s="36" customFormat="1" x14ac:dyDescent="0.35">
      <c r="A25" s="6" t="s">
        <v>985</v>
      </c>
      <c r="B25" s="36">
        <v>2023</v>
      </c>
      <c r="C25" s="39"/>
      <c r="D25" s="39"/>
      <c r="E25" s="39"/>
      <c r="F25" s="39"/>
      <c r="G25" s="39"/>
      <c r="H25" s="39">
        <v>0.37740000000000001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>
        <f>SUM(C25:U25)</f>
        <v>0.37740000000000001</v>
      </c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>
        <v>9.9199999999999997E-2</v>
      </c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>
        <f>SUM(W25:AU25)</f>
        <v>9.9199999999999997E-2</v>
      </c>
      <c r="AW25" s="39">
        <v>0.1196</v>
      </c>
      <c r="AX25" s="39"/>
      <c r="AY25" s="39"/>
      <c r="AZ25" s="39">
        <v>0.35720000000000002</v>
      </c>
      <c r="BA25" s="39"/>
      <c r="BB25" s="39"/>
      <c r="BC25" s="40">
        <f>SUM(AW25:BB25)</f>
        <v>0.4768</v>
      </c>
      <c r="BD25" s="39">
        <v>4.65E-2</v>
      </c>
      <c r="BE25" s="40">
        <f t="shared" ref="BE25" si="12">SUM(BD25:BD25)</f>
        <v>4.65E-2</v>
      </c>
      <c r="BF25" s="39"/>
      <c r="BG25" s="39"/>
      <c r="BH25" s="39"/>
      <c r="BI25" s="39"/>
      <c r="BJ25" s="40">
        <f>SUM(BF25:BI25)</f>
        <v>0</v>
      </c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40">
        <f>SUM(BK25:BY25)</f>
        <v>0</v>
      </c>
      <c r="CA25" s="39"/>
      <c r="CB25" s="39"/>
      <c r="CC25" s="39"/>
      <c r="CD25" s="39"/>
      <c r="CE25" s="39"/>
      <c r="CF25" s="39"/>
      <c r="CG25" s="40">
        <f>SUM(CA25:CF25)</f>
        <v>0</v>
      </c>
      <c r="CH25" s="39"/>
      <c r="CI25" s="40">
        <f>SUM(CH25:CH25)</f>
        <v>0</v>
      </c>
      <c r="CJ25" s="39"/>
      <c r="CK25" s="39"/>
      <c r="CL25" s="40">
        <f>SUM(CJ25:CK25)</f>
        <v>0</v>
      </c>
      <c r="CM25" s="100">
        <f t="shared" ref="CM25" si="13">V25+AV25+BC25+BE25+BJ25+BZ25+CG25+CI25</f>
        <v>0.99990000000000001</v>
      </c>
    </row>
    <row r="26" spans="1:91" x14ac:dyDescent="0.35">
      <c r="E26" s="42"/>
      <c r="H26" s="42"/>
      <c r="O26" s="43"/>
      <c r="Y26" s="42"/>
    </row>
    <row r="27" spans="1:91" x14ac:dyDescent="0.35">
      <c r="A27" s="44" t="s">
        <v>129</v>
      </c>
    </row>
    <row r="28" spans="1:91" x14ac:dyDescent="0.35">
      <c r="A28" s="6" t="s">
        <v>985</v>
      </c>
      <c r="B28" s="36">
        <v>2001</v>
      </c>
    </row>
    <row r="29" spans="1:91" x14ac:dyDescent="0.35">
      <c r="A29" s="6" t="s">
        <v>985</v>
      </c>
      <c r="B29" s="36">
        <v>2002</v>
      </c>
    </row>
    <row r="30" spans="1:91" x14ac:dyDescent="0.35">
      <c r="A30" s="6" t="s">
        <v>985</v>
      </c>
      <c r="B30" s="36">
        <v>2003</v>
      </c>
    </row>
    <row r="31" spans="1:91" x14ac:dyDescent="0.35">
      <c r="A31" s="6" t="s">
        <v>985</v>
      </c>
      <c r="B31" s="36">
        <v>2004</v>
      </c>
    </row>
    <row r="32" spans="1:91" x14ac:dyDescent="0.35">
      <c r="A32" s="6" t="s">
        <v>985</v>
      </c>
      <c r="B32" s="36">
        <v>2005</v>
      </c>
    </row>
    <row r="33" spans="1:56" x14ac:dyDescent="0.35">
      <c r="A33" s="6" t="s">
        <v>985</v>
      </c>
      <c r="B33" s="36">
        <v>2006</v>
      </c>
    </row>
    <row r="34" spans="1:56" x14ac:dyDescent="0.35">
      <c r="A34" s="6" t="s">
        <v>985</v>
      </c>
      <c r="B34" s="36">
        <v>2007</v>
      </c>
    </row>
    <row r="35" spans="1:56" x14ac:dyDescent="0.35">
      <c r="A35" s="6" t="s">
        <v>985</v>
      </c>
      <c r="B35" s="36">
        <v>2008</v>
      </c>
    </row>
    <row r="36" spans="1:56" x14ac:dyDescent="0.35">
      <c r="A36" s="6" t="s">
        <v>985</v>
      </c>
      <c r="B36" s="36">
        <v>2009</v>
      </c>
    </row>
    <row r="37" spans="1:56" x14ac:dyDescent="0.35">
      <c r="A37" s="6" t="s">
        <v>985</v>
      </c>
      <c r="B37" s="36">
        <v>2010</v>
      </c>
    </row>
    <row r="38" spans="1:56" x14ac:dyDescent="0.35">
      <c r="A38" s="6" t="s">
        <v>985</v>
      </c>
      <c r="B38" s="36">
        <v>2011</v>
      </c>
    </row>
    <row r="39" spans="1:56" x14ac:dyDescent="0.35">
      <c r="A39" s="6" t="s">
        <v>985</v>
      </c>
      <c r="B39" s="36">
        <v>2012</v>
      </c>
    </row>
    <row r="40" spans="1:56" x14ac:dyDescent="0.35">
      <c r="A40" s="6" t="s">
        <v>985</v>
      </c>
      <c r="B40" s="36">
        <v>2013</v>
      </c>
    </row>
    <row r="41" spans="1:56" x14ac:dyDescent="0.35">
      <c r="A41" s="6" t="s">
        <v>985</v>
      </c>
      <c r="B41" s="36">
        <v>2014</v>
      </c>
    </row>
    <row r="42" spans="1:56" x14ac:dyDescent="0.35">
      <c r="A42" s="6" t="s">
        <v>985</v>
      </c>
      <c r="B42" s="36">
        <v>2015</v>
      </c>
    </row>
    <row r="43" spans="1:56" x14ac:dyDescent="0.35">
      <c r="A43" s="6" t="s">
        <v>985</v>
      </c>
      <c r="B43" s="36">
        <v>2016</v>
      </c>
    </row>
    <row r="44" spans="1:56" x14ac:dyDescent="0.35">
      <c r="A44" s="6" t="s">
        <v>985</v>
      </c>
      <c r="B44" s="36">
        <v>2017</v>
      </c>
    </row>
    <row r="45" spans="1:56" x14ac:dyDescent="0.35">
      <c r="A45" s="6" t="s">
        <v>985</v>
      </c>
      <c r="B45" s="36">
        <v>2018</v>
      </c>
    </row>
    <row r="46" spans="1:56" x14ac:dyDescent="0.35">
      <c r="A46" s="6" t="s">
        <v>985</v>
      </c>
      <c r="B46" s="36">
        <v>2019</v>
      </c>
    </row>
    <row r="47" spans="1:56" x14ac:dyDescent="0.35">
      <c r="A47" s="6" t="s">
        <v>985</v>
      </c>
      <c r="B47" s="36">
        <v>2020</v>
      </c>
      <c r="N47" s="78"/>
    </row>
    <row r="48" spans="1:56" x14ac:dyDescent="0.35">
      <c r="A48" s="6" t="s">
        <v>985</v>
      </c>
      <c r="B48" s="36">
        <v>2021</v>
      </c>
      <c r="H48" s="6" t="s">
        <v>1165</v>
      </c>
      <c r="AI48" s="6" t="s">
        <v>1165</v>
      </c>
      <c r="AW48" s="6" t="s">
        <v>1165</v>
      </c>
      <c r="AZ48" s="6" t="s">
        <v>1165</v>
      </c>
      <c r="BD48" s="6" t="s">
        <v>1165</v>
      </c>
    </row>
    <row r="49" spans="1:56" x14ac:dyDescent="0.35">
      <c r="A49" s="6" t="s">
        <v>985</v>
      </c>
      <c r="B49" s="36">
        <v>2022</v>
      </c>
      <c r="H49" s="6" t="s">
        <v>1220</v>
      </c>
      <c r="AI49" s="6" t="s">
        <v>1220</v>
      </c>
      <c r="AW49" s="6" t="s">
        <v>1220</v>
      </c>
      <c r="AZ49" s="6" t="s">
        <v>1220</v>
      </c>
      <c r="BD49" s="6" t="s">
        <v>1220</v>
      </c>
    </row>
    <row r="50" spans="1:56" x14ac:dyDescent="0.35">
      <c r="A50" s="6" t="s">
        <v>985</v>
      </c>
      <c r="B50" s="36">
        <v>2023</v>
      </c>
      <c r="H50" s="6" t="s">
        <v>1253</v>
      </c>
      <c r="AI50" s="6" t="s">
        <v>1253</v>
      </c>
      <c r="AW50" s="6" t="s">
        <v>1253</v>
      </c>
      <c r="AZ50" s="6" t="s">
        <v>1253</v>
      </c>
      <c r="BD50" s="6" t="s">
        <v>1253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3"/>
  <sheetViews>
    <sheetView zoomScaleNormal="100" workbookViewId="0"/>
  </sheetViews>
  <sheetFormatPr defaultColWidth="12.58203125" defaultRowHeight="15" customHeight="1" x14ac:dyDescent="0.35"/>
  <cols>
    <col min="1" max="1" width="15.6640625" style="17" bestFit="1" customWidth="1"/>
    <col min="2" max="2" width="31.08203125" style="17" bestFit="1" customWidth="1"/>
    <col min="3" max="3" width="17.58203125" style="17" bestFit="1" customWidth="1"/>
    <col min="4" max="4" width="71" style="17" bestFit="1" customWidth="1"/>
    <col min="5" max="5" width="16.33203125" style="17" customWidth="1"/>
    <col min="6" max="26" width="7.58203125" style="17" customWidth="1"/>
    <col min="27" max="16384" width="12.58203125" style="17"/>
  </cols>
  <sheetData>
    <row r="1" spans="1:5" ht="14.5" x14ac:dyDescent="0.35">
      <c r="A1" s="16" t="s">
        <v>286</v>
      </c>
      <c r="B1" s="16" t="s">
        <v>287</v>
      </c>
      <c r="C1" s="16" t="s">
        <v>288</v>
      </c>
      <c r="D1" s="16" t="s">
        <v>289</v>
      </c>
    </row>
    <row r="2" spans="1:5" ht="29" x14ac:dyDescent="0.35">
      <c r="A2" s="17" t="s">
        <v>947</v>
      </c>
      <c r="B2" s="18" t="s">
        <v>72</v>
      </c>
      <c r="C2" s="17" t="s">
        <v>1254</v>
      </c>
      <c r="D2" s="19" t="s">
        <v>319</v>
      </c>
    </row>
    <row r="3" spans="1:5" ht="29" x14ac:dyDescent="0.35">
      <c r="A3" s="17" t="s">
        <v>947</v>
      </c>
      <c r="B3" s="20" t="s">
        <v>62</v>
      </c>
      <c r="C3" s="17" t="s">
        <v>1254</v>
      </c>
      <c r="D3" s="19" t="s">
        <v>332</v>
      </c>
    </row>
    <row r="4" spans="1:5" ht="14.5" x14ac:dyDescent="0.35">
      <c r="A4" s="17" t="s">
        <v>947</v>
      </c>
      <c r="B4" s="18" t="s">
        <v>67</v>
      </c>
      <c r="C4" s="17" t="s">
        <v>1255</v>
      </c>
      <c r="D4" s="19" t="s">
        <v>697</v>
      </c>
    </row>
    <row r="5" spans="1:5" ht="14.5" x14ac:dyDescent="0.35">
      <c r="A5" s="17" t="s">
        <v>947</v>
      </c>
      <c r="B5" s="18" t="s">
        <v>78</v>
      </c>
      <c r="C5" s="17" t="s">
        <v>1255</v>
      </c>
      <c r="D5" s="19" t="s">
        <v>697</v>
      </c>
    </row>
    <row r="6" spans="1:5" ht="14.5" x14ac:dyDescent="0.35">
      <c r="A6" s="17" t="s">
        <v>947</v>
      </c>
      <c r="B6" s="68" t="s">
        <v>21</v>
      </c>
      <c r="C6" s="17">
        <v>2021</v>
      </c>
      <c r="D6" s="17" t="s">
        <v>978</v>
      </c>
    </row>
    <row r="7" spans="1:5" ht="14.5" x14ac:dyDescent="0.35">
      <c r="A7" s="17" t="s">
        <v>291</v>
      </c>
      <c r="B7" s="18" t="s">
        <v>283</v>
      </c>
      <c r="C7" s="17" t="s">
        <v>1256</v>
      </c>
      <c r="D7" s="17" t="s">
        <v>611</v>
      </c>
    </row>
    <row r="8" spans="1:5" ht="14.5" x14ac:dyDescent="0.35">
      <c r="A8" s="17" t="s">
        <v>291</v>
      </c>
      <c r="B8" s="18" t="s">
        <v>283</v>
      </c>
      <c r="C8" s="17">
        <v>2008</v>
      </c>
      <c r="D8" s="17" t="s">
        <v>610</v>
      </c>
    </row>
    <row r="9" spans="1:5" ht="14.5" x14ac:dyDescent="0.35">
      <c r="A9" s="17" t="s">
        <v>291</v>
      </c>
      <c r="B9" s="18" t="s">
        <v>283</v>
      </c>
      <c r="C9" s="17" t="s">
        <v>1257</v>
      </c>
      <c r="D9" s="17" t="s">
        <v>612</v>
      </c>
    </row>
    <row r="10" spans="1:5" ht="14.5" x14ac:dyDescent="0.35">
      <c r="A10" s="17" t="s">
        <v>291</v>
      </c>
      <c r="B10" s="18" t="s">
        <v>283</v>
      </c>
      <c r="C10" s="17" t="s">
        <v>1255</v>
      </c>
      <c r="D10" s="21" t="s">
        <v>615</v>
      </c>
      <c r="E10" s="22"/>
    </row>
    <row r="11" spans="1:5" ht="14.5" x14ac:dyDescent="0.35">
      <c r="A11" s="22" t="s">
        <v>665</v>
      </c>
      <c r="B11" s="9" t="s">
        <v>235</v>
      </c>
      <c r="C11" s="22" t="s">
        <v>1258</v>
      </c>
      <c r="D11" s="22" t="s">
        <v>664</v>
      </c>
      <c r="E11" s="22"/>
    </row>
    <row r="12" spans="1:5" ht="14.5" x14ac:dyDescent="0.35">
      <c r="A12" s="22" t="s">
        <v>665</v>
      </c>
      <c r="B12" s="9" t="s">
        <v>667</v>
      </c>
      <c r="C12" s="22" t="s">
        <v>1259</v>
      </c>
      <c r="D12" s="22" t="s">
        <v>666</v>
      </c>
    </row>
    <row r="13" spans="1:5" ht="14.5" x14ac:dyDescent="0.35">
      <c r="A13" s="22" t="s">
        <v>665</v>
      </c>
      <c r="B13" s="10" t="s">
        <v>199</v>
      </c>
      <c r="C13" s="17" t="s">
        <v>706</v>
      </c>
      <c r="D13" s="17" t="s">
        <v>707</v>
      </c>
    </row>
    <row r="14" spans="1:5" ht="14.5" x14ac:dyDescent="0.35">
      <c r="A14" s="17" t="s">
        <v>665</v>
      </c>
      <c r="B14" s="23" t="s">
        <v>190</v>
      </c>
      <c r="C14" s="17" t="s">
        <v>1260</v>
      </c>
      <c r="D14" s="19" t="s">
        <v>741</v>
      </c>
    </row>
    <row r="15" spans="1:5" ht="14.5" x14ac:dyDescent="0.35">
      <c r="A15" s="17" t="s">
        <v>665</v>
      </c>
      <c r="B15" s="86" t="s">
        <v>307</v>
      </c>
      <c r="C15" s="17" t="s">
        <v>1261</v>
      </c>
      <c r="D15" s="17" t="s">
        <v>966</v>
      </c>
    </row>
    <row r="16" spans="1:5" ht="14.5" x14ac:dyDescent="0.35">
      <c r="A16" s="17" t="s">
        <v>665</v>
      </c>
      <c r="B16" s="86" t="s">
        <v>307</v>
      </c>
      <c r="C16" s="17">
        <v>2009</v>
      </c>
      <c r="D16" s="17" t="s">
        <v>967</v>
      </c>
    </row>
    <row r="17" spans="1:4" ht="14.5" x14ac:dyDescent="0.35">
      <c r="A17" s="17" t="s">
        <v>665</v>
      </c>
      <c r="B17" s="23" t="s">
        <v>767</v>
      </c>
      <c r="C17" s="17">
        <v>2020</v>
      </c>
      <c r="D17" s="17" t="s">
        <v>974</v>
      </c>
    </row>
    <row r="18" spans="1:4" ht="14.5" x14ac:dyDescent="0.35">
      <c r="A18" s="17" t="s">
        <v>665</v>
      </c>
      <c r="B18" s="23" t="s">
        <v>768</v>
      </c>
      <c r="C18" s="17" t="s">
        <v>1262</v>
      </c>
      <c r="D18" s="17" t="s">
        <v>975</v>
      </c>
    </row>
    <row r="19" spans="1:4" ht="14.5" x14ac:dyDescent="0.35">
      <c r="A19" s="17" t="s">
        <v>665</v>
      </c>
      <c r="B19" s="23" t="s">
        <v>763</v>
      </c>
      <c r="C19" s="17" t="s">
        <v>1263</v>
      </c>
      <c r="D19" s="17" t="s">
        <v>977</v>
      </c>
    </row>
    <row r="20" spans="1:4" ht="14.5" x14ac:dyDescent="0.35">
      <c r="A20" s="17" t="s">
        <v>665</v>
      </c>
      <c r="B20" s="23" t="s">
        <v>763</v>
      </c>
      <c r="C20" s="17" t="s">
        <v>1264</v>
      </c>
      <c r="D20" s="17" t="s">
        <v>1193</v>
      </c>
    </row>
    <row r="21" spans="1:4" ht="14.5" x14ac:dyDescent="0.35">
      <c r="A21" s="17" t="s">
        <v>665</v>
      </c>
      <c r="B21" s="23" t="s">
        <v>758</v>
      </c>
      <c r="C21" s="17" t="s">
        <v>1263</v>
      </c>
      <c r="D21" s="17" t="s">
        <v>1226</v>
      </c>
    </row>
    <row r="22" spans="1:4" ht="14.5" x14ac:dyDescent="0.35">
      <c r="A22" s="17" t="s">
        <v>1190</v>
      </c>
      <c r="B22" s="87" t="s">
        <v>1037</v>
      </c>
      <c r="C22" s="17" t="s">
        <v>1264</v>
      </c>
      <c r="D22" s="17" t="s">
        <v>1191</v>
      </c>
    </row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E224-64E8-4336-BC37-6F63E12C54D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01" t="s">
        <v>1265</v>
      </c>
      <c r="B1" s="101" t="s">
        <v>774</v>
      </c>
    </row>
    <row r="2" spans="1:2" x14ac:dyDescent="0.3">
      <c r="A2" t="s">
        <v>299</v>
      </c>
      <c r="B2">
        <v>10701</v>
      </c>
    </row>
    <row r="3" spans="1:2" x14ac:dyDescent="0.3">
      <c r="A3" t="s">
        <v>300</v>
      </c>
      <c r="B3">
        <v>10702</v>
      </c>
    </row>
    <row r="4" spans="1:2" x14ac:dyDescent="0.3">
      <c r="A4" s="102" t="s">
        <v>293</v>
      </c>
      <c r="B4">
        <v>10703</v>
      </c>
    </row>
    <row r="5" spans="1:2" x14ac:dyDescent="0.3">
      <c r="A5" t="s">
        <v>295</v>
      </c>
      <c r="B5">
        <v>10704</v>
      </c>
    </row>
    <row r="6" spans="1:2" x14ac:dyDescent="0.3">
      <c r="A6" t="s">
        <v>298</v>
      </c>
      <c r="B6">
        <v>10705</v>
      </c>
    </row>
    <row r="7" spans="1:2" x14ac:dyDescent="0.3">
      <c r="A7" s="102" t="s">
        <v>302</v>
      </c>
      <c r="B7">
        <v>10706</v>
      </c>
    </row>
    <row r="8" spans="1:2" x14ac:dyDescent="0.3">
      <c r="A8" s="102" t="s">
        <v>305</v>
      </c>
      <c r="B8">
        <v>10798</v>
      </c>
    </row>
    <row r="9" spans="1:2" x14ac:dyDescent="0.3">
      <c r="A9" s="103" t="s">
        <v>306</v>
      </c>
      <c r="B9">
        <v>10799</v>
      </c>
    </row>
    <row r="10" spans="1:2" x14ac:dyDescent="0.3">
      <c r="A10" s="103" t="s">
        <v>307</v>
      </c>
      <c r="B10">
        <v>10800</v>
      </c>
    </row>
    <row r="11" spans="1:2" x14ac:dyDescent="0.3">
      <c r="A11" t="s">
        <v>744</v>
      </c>
      <c r="B11">
        <v>10801</v>
      </c>
    </row>
    <row r="12" spans="1:2" x14ac:dyDescent="0.3">
      <c r="A12" t="s">
        <v>745</v>
      </c>
      <c r="B12">
        <v>10802</v>
      </c>
    </row>
    <row r="13" spans="1:2" x14ac:dyDescent="0.3">
      <c r="A13" t="s">
        <v>746</v>
      </c>
      <c r="B13">
        <v>10803</v>
      </c>
    </row>
    <row r="14" spans="1:2" x14ac:dyDescent="0.3">
      <c r="A14" t="s">
        <v>747</v>
      </c>
      <c r="B14">
        <v>10804</v>
      </c>
    </row>
    <row r="15" spans="1:2" x14ac:dyDescent="0.3">
      <c r="A15" t="s">
        <v>748</v>
      </c>
      <c r="B15">
        <v>10805</v>
      </c>
    </row>
    <row r="16" spans="1:2" x14ac:dyDescent="0.3">
      <c r="A16" t="s">
        <v>749</v>
      </c>
      <c r="B16">
        <v>10806</v>
      </c>
    </row>
    <row r="17" spans="1:2" x14ac:dyDescent="0.3">
      <c r="A17" t="s">
        <v>750</v>
      </c>
      <c r="B17">
        <v>10807</v>
      </c>
    </row>
    <row r="18" spans="1:2" x14ac:dyDescent="0.3">
      <c r="A18" t="s">
        <v>751</v>
      </c>
      <c r="B18">
        <v>10808</v>
      </c>
    </row>
    <row r="19" spans="1:2" x14ac:dyDescent="0.3">
      <c r="A19" t="s">
        <v>752</v>
      </c>
      <c r="B19">
        <v>10809</v>
      </c>
    </row>
    <row r="20" spans="1:2" x14ac:dyDescent="0.3">
      <c r="A20" t="s">
        <v>753</v>
      </c>
      <c r="B20">
        <v>10810</v>
      </c>
    </row>
    <row r="21" spans="1:2" x14ac:dyDescent="0.3">
      <c r="A21" t="s">
        <v>754</v>
      </c>
      <c r="B21">
        <v>10811</v>
      </c>
    </row>
    <row r="22" spans="1:2" x14ac:dyDescent="0.3">
      <c r="A22" t="s">
        <v>755</v>
      </c>
      <c r="B22">
        <v>10812</v>
      </c>
    </row>
    <row r="23" spans="1:2" x14ac:dyDescent="0.3">
      <c r="A23" t="s">
        <v>756</v>
      </c>
      <c r="B23">
        <v>10813</v>
      </c>
    </row>
    <row r="24" spans="1:2" x14ac:dyDescent="0.3">
      <c r="A24" t="s">
        <v>757</v>
      </c>
      <c r="B24">
        <v>10814</v>
      </c>
    </row>
    <row r="25" spans="1:2" x14ac:dyDescent="0.3">
      <c r="A25" t="s">
        <v>758</v>
      </c>
      <c r="B25">
        <v>10815</v>
      </c>
    </row>
    <row r="26" spans="1:2" x14ac:dyDescent="0.3">
      <c r="A26" t="s">
        <v>759</v>
      </c>
      <c r="B26">
        <v>10816</v>
      </c>
    </row>
    <row r="27" spans="1:2" x14ac:dyDescent="0.3">
      <c r="A27" t="s">
        <v>760</v>
      </c>
      <c r="B27">
        <v>10817</v>
      </c>
    </row>
    <row r="28" spans="1:2" x14ac:dyDescent="0.3">
      <c r="A28" t="s">
        <v>761</v>
      </c>
      <c r="B28">
        <v>10818</v>
      </c>
    </row>
    <row r="29" spans="1:2" x14ac:dyDescent="0.3">
      <c r="A29" t="s">
        <v>762</v>
      </c>
      <c r="B29">
        <v>10819</v>
      </c>
    </row>
    <row r="30" spans="1:2" x14ac:dyDescent="0.3">
      <c r="A30" t="s">
        <v>763</v>
      </c>
      <c r="B30">
        <v>10820</v>
      </c>
    </row>
    <row r="31" spans="1:2" x14ac:dyDescent="0.3">
      <c r="A31" t="s">
        <v>764</v>
      </c>
      <c r="B31">
        <v>10821</v>
      </c>
    </row>
    <row r="32" spans="1:2" x14ac:dyDescent="0.3">
      <c r="A32" t="s">
        <v>765</v>
      </c>
      <c r="B32">
        <v>10822</v>
      </c>
    </row>
    <row r="33" spans="1:2" x14ac:dyDescent="0.3">
      <c r="A33" t="s">
        <v>766</v>
      </c>
      <c r="B33">
        <v>10823</v>
      </c>
    </row>
    <row r="34" spans="1:2" x14ac:dyDescent="0.3">
      <c r="A34" t="s">
        <v>767</v>
      </c>
      <c r="B34">
        <v>10824</v>
      </c>
    </row>
    <row r="35" spans="1:2" x14ac:dyDescent="0.3">
      <c r="A35" t="s">
        <v>768</v>
      </c>
      <c r="B35">
        <v>10825</v>
      </c>
    </row>
    <row r="36" spans="1:2" x14ac:dyDescent="0.3">
      <c r="A36" t="s">
        <v>769</v>
      </c>
      <c r="B36">
        <v>10826</v>
      </c>
    </row>
    <row r="37" spans="1:2" x14ac:dyDescent="0.3">
      <c r="A37" t="s">
        <v>770</v>
      </c>
      <c r="B37">
        <v>10827</v>
      </c>
    </row>
    <row r="38" spans="1:2" x14ac:dyDescent="0.3">
      <c r="A38" s="102" t="s">
        <v>311</v>
      </c>
      <c r="B38">
        <v>10828</v>
      </c>
    </row>
    <row r="39" spans="1:2" x14ac:dyDescent="0.3">
      <c r="A39" t="s">
        <v>303</v>
      </c>
      <c r="B39">
        <v>10829</v>
      </c>
    </row>
    <row r="40" spans="1:2" x14ac:dyDescent="0.3">
      <c r="A40" t="s">
        <v>775</v>
      </c>
      <c r="B40">
        <v>10830</v>
      </c>
    </row>
    <row r="41" spans="1:2" x14ac:dyDescent="0.3">
      <c r="A41" t="s">
        <v>776</v>
      </c>
      <c r="B41">
        <v>10831</v>
      </c>
    </row>
    <row r="42" spans="1:2" x14ac:dyDescent="0.3">
      <c r="A42" t="s">
        <v>777</v>
      </c>
      <c r="B42">
        <v>10832</v>
      </c>
    </row>
    <row r="43" spans="1:2" x14ac:dyDescent="0.3">
      <c r="A43" t="s">
        <v>778</v>
      </c>
      <c r="B43">
        <v>10833</v>
      </c>
    </row>
    <row r="44" spans="1:2" x14ac:dyDescent="0.3">
      <c r="A44" t="s">
        <v>779</v>
      </c>
      <c r="B44">
        <v>10834</v>
      </c>
    </row>
    <row r="45" spans="1:2" x14ac:dyDescent="0.3">
      <c r="A45" t="s">
        <v>780</v>
      </c>
      <c r="B45">
        <v>10835</v>
      </c>
    </row>
    <row r="46" spans="1:2" x14ac:dyDescent="0.3">
      <c r="A46" t="s">
        <v>781</v>
      </c>
      <c r="B46">
        <v>10836</v>
      </c>
    </row>
    <row r="47" spans="1:2" x14ac:dyDescent="0.3">
      <c r="A47" t="s">
        <v>782</v>
      </c>
      <c r="B47">
        <v>10837</v>
      </c>
    </row>
    <row r="48" spans="1:2" x14ac:dyDescent="0.3">
      <c r="A48" t="s">
        <v>783</v>
      </c>
      <c r="B48">
        <v>10838</v>
      </c>
    </row>
    <row r="49" spans="1:2" x14ac:dyDescent="0.3">
      <c r="A49" t="s">
        <v>784</v>
      </c>
      <c r="B49">
        <v>10839</v>
      </c>
    </row>
    <row r="50" spans="1:2" x14ac:dyDescent="0.3">
      <c r="A50" t="s">
        <v>785</v>
      </c>
      <c r="B50">
        <v>10842</v>
      </c>
    </row>
    <row r="51" spans="1:2" x14ac:dyDescent="0.3">
      <c r="A51" t="s">
        <v>786</v>
      </c>
      <c r="B51">
        <v>10843</v>
      </c>
    </row>
    <row r="52" spans="1:2" x14ac:dyDescent="0.3">
      <c r="A52" t="s">
        <v>182</v>
      </c>
      <c r="B52">
        <v>10845</v>
      </c>
    </row>
    <row r="53" spans="1:2" x14ac:dyDescent="0.3">
      <c r="A53" t="s">
        <v>787</v>
      </c>
      <c r="B53">
        <v>10850</v>
      </c>
    </row>
    <row r="54" spans="1:2" x14ac:dyDescent="0.3">
      <c r="A54" t="s">
        <v>788</v>
      </c>
      <c r="B54">
        <v>10851</v>
      </c>
    </row>
    <row r="55" spans="1:2" x14ac:dyDescent="0.3">
      <c r="A55" t="s">
        <v>789</v>
      </c>
      <c r="B55">
        <v>10852</v>
      </c>
    </row>
    <row r="56" spans="1:2" x14ac:dyDescent="0.3">
      <c r="A56" t="s">
        <v>790</v>
      </c>
      <c r="B56">
        <v>10853</v>
      </c>
    </row>
    <row r="57" spans="1:2" x14ac:dyDescent="0.3">
      <c r="A57" t="s">
        <v>791</v>
      </c>
      <c r="B57">
        <v>10860</v>
      </c>
    </row>
    <row r="58" spans="1:2" x14ac:dyDescent="0.3">
      <c r="A58" t="s">
        <v>792</v>
      </c>
      <c r="B58">
        <v>10861</v>
      </c>
    </row>
    <row r="59" spans="1:2" x14ac:dyDescent="0.3">
      <c r="A59" t="s">
        <v>793</v>
      </c>
      <c r="B59">
        <v>10862</v>
      </c>
    </row>
    <row r="60" spans="1:2" x14ac:dyDescent="0.3">
      <c r="A60" t="s">
        <v>794</v>
      </c>
      <c r="B60">
        <v>10863</v>
      </c>
    </row>
    <row r="61" spans="1:2" x14ac:dyDescent="0.3">
      <c r="A61" t="s">
        <v>795</v>
      </c>
      <c r="B61">
        <v>10864</v>
      </c>
    </row>
    <row r="62" spans="1:2" x14ac:dyDescent="0.3">
      <c r="A62" t="s">
        <v>796</v>
      </c>
      <c r="B62">
        <v>10865</v>
      </c>
    </row>
    <row r="63" spans="1:2" x14ac:dyDescent="0.3">
      <c r="A63" t="s">
        <v>797</v>
      </c>
      <c r="B63">
        <v>10866</v>
      </c>
    </row>
    <row r="64" spans="1:2" x14ac:dyDescent="0.3">
      <c r="A64" t="s">
        <v>798</v>
      </c>
      <c r="B64">
        <v>10867</v>
      </c>
    </row>
    <row r="65" spans="1:2" x14ac:dyDescent="0.3">
      <c r="A65" t="s">
        <v>799</v>
      </c>
      <c r="B65">
        <v>10868</v>
      </c>
    </row>
    <row r="66" spans="1:2" x14ac:dyDescent="0.3">
      <c r="A66" t="s">
        <v>800</v>
      </c>
      <c r="B66">
        <v>10869</v>
      </c>
    </row>
    <row r="67" spans="1:2" x14ac:dyDescent="0.3">
      <c r="A67" t="s">
        <v>801</v>
      </c>
      <c r="B67">
        <v>10870</v>
      </c>
    </row>
    <row r="68" spans="1:2" x14ac:dyDescent="0.3">
      <c r="A68" t="s">
        <v>802</v>
      </c>
      <c r="B68">
        <v>10871</v>
      </c>
    </row>
    <row r="69" spans="1:2" x14ac:dyDescent="0.3">
      <c r="A69" t="s">
        <v>803</v>
      </c>
      <c r="B69">
        <v>10872</v>
      </c>
    </row>
    <row r="70" spans="1:2" x14ac:dyDescent="0.3">
      <c r="A70" t="s">
        <v>804</v>
      </c>
      <c r="B70">
        <v>10873</v>
      </c>
    </row>
    <row r="71" spans="1:2" x14ac:dyDescent="0.3">
      <c r="A71" t="s">
        <v>805</v>
      </c>
      <c r="B71">
        <v>10874</v>
      </c>
    </row>
    <row r="72" spans="1:2" x14ac:dyDescent="0.3">
      <c r="A72" t="s">
        <v>806</v>
      </c>
      <c r="B72">
        <v>10875</v>
      </c>
    </row>
    <row r="73" spans="1:2" x14ac:dyDescent="0.3">
      <c r="A73" t="s">
        <v>807</v>
      </c>
      <c r="B73">
        <v>10876</v>
      </c>
    </row>
    <row r="74" spans="1:2" x14ac:dyDescent="0.3">
      <c r="A74" t="s">
        <v>808</v>
      </c>
      <c r="B74">
        <v>10877</v>
      </c>
    </row>
    <row r="75" spans="1:2" x14ac:dyDescent="0.3">
      <c r="A75" t="s">
        <v>809</v>
      </c>
      <c r="B75">
        <v>10878</v>
      </c>
    </row>
    <row r="76" spans="1:2" x14ac:dyDescent="0.3">
      <c r="A76" t="s">
        <v>810</v>
      </c>
      <c r="B76">
        <v>10879</v>
      </c>
    </row>
    <row r="77" spans="1:2" x14ac:dyDescent="0.3">
      <c r="A77" t="s">
        <v>811</v>
      </c>
      <c r="B77">
        <v>10880</v>
      </c>
    </row>
    <row r="78" spans="1:2" x14ac:dyDescent="0.3">
      <c r="A78" t="s">
        <v>812</v>
      </c>
      <c r="B78">
        <v>10881</v>
      </c>
    </row>
    <row r="79" spans="1:2" x14ac:dyDescent="0.3">
      <c r="A79" t="s">
        <v>813</v>
      </c>
      <c r="B79">
        <v>10882</v>
      </c>
    </row>
    <row r="80" spans="1:2" x14ac:dyDescent="0.3">
      <c r="A80" t="s">
        <v>814</v>
      </c>
      <c r="B80">
        <v>10883</v>
      </c>
    </row>
    <row r="81" spans="1:2" x14ac:dyDescent="0.3">
      <c r="A81" t="s">
        <v>815</v>
      </c>
      <c r="B81">
        <v>10884</v>
      </c>
    </row>
    <row r="82" spans="1:2" x14ac:dyDescent="0.3">
      <c r="A82" t="s">
        <v>816</v>
      </c>
      <c r="B82">
        <v>10885</v>
      </c>
    </row>
    <row r="83" spans="1:2" x14ac:dyDescent="0.3">
      <c r="A83" t="s">
        <v>817</v>
      </c>
      <c r="B83">
        <v>10886</v>
      </c>
    </row>
    <row r="84" spans="1:2" x14ac:dyDescent="0.3">
      <c r="A84" t="s">
        <v>818</v>
      </c>
      <c r="B84">
        <v>10887</v>
      </c>
    </row>
    <row r="85" spans="1:2" x14ac:dyDescent="0.3">
      <c r="A85" t="s">
        <v>819</v>
      </c>
      <c r="B85">
        <v>10889</v>
      </c>
    </row>
    <row r="86" spans="1:2" x14ac:dyDescent="0.3">
      <c r="A86" t="s">
        <v>820</v>
      </c>
      <c r="B86">
        <v>10890</v>
      </c>
    </row>
    <row r="87" spans="1:2" x14ac:dyDescent="0.3">
      <c r="A87" t="s">
        <v>821</v>
      </c>
      <c r="B87">
        <v>10891</v>
      </c>
    </row>
    <row r="88" spans="1:2" x14ac:dyDescent="0.3">
      <c r="A88" t="s">
        <v>822</v>
      </c>
      <c r="B88">
        <v>10892</v>
      </c>
    </row>
    <row r="89" spans="1:2" x14ac:dyDescent="0.3">
      <c r="A89" t="s">
        <v>823</v>
      </c>
      <c r="B89">
        <v>10893</v>
      </c>
    </row>
    <row r="90" spans="1:2" x14ac:dyDescent="0.3">
      <c r="A90" t="s">
        <v>824</v>
      </c>
      <c r="B90">
        <v>10894</v>
      </c>
    </row>
    <row r="91" spans="1:2" x14ac:dyDescent="0.3">
      <c r="A91" t="s">
        <v>825</v>
      </c>
      <c r="B91">
        <v>10895</v>
      </c>
    </row>
    <row r="92" spans="1:2" x14ac:dyDescent="0.3">
      <c r="A92" t="s">
        <v>826</v>
      </c>
      <c r="B92">
        <v>10896</v>
      </c>
    </row>
    <row r="93" spans="1:2" x14ac:dyDescent="0.3">
      <c r="A93" t="s">
        <v>827</v>
      </c>
      <c r="B93">
        <v>10897</v>
      </c>
    </row>
    <row r="94" spans="1:2" x14ac:dyDescent="0.3">
      <c r="A94" t="s">
        <v>828</v>
      </c>
      <c r="B94">
        <v>10898</v>
      </c>
    </row>
    <row r="95" spans="1:2" x14ac:dyDescent="0.3">
      <c r="A95" t="s">
        <v>829</v>
      </c>
      <c r="B95">
        <v>10899</v>
      </c>
    </row>
    <row r="96" spans="1:2" x14ac:dyDescent="0.3">
      <c r="A96" t="s">
        <v>830</v>
      </c>
      <c r="B96">
        <v>10900</v>
      </c>
    </row>
    <row r="97" spans="1:2" x14ac:dyDescent="0.3">
      <c r="A97" t="s">
        <v>831</v>
      </c>
      <c r="B97">
        <v>10901</v>
      </c>
    </row>
    <row r="98" spans="1:2" x14ac:dyDescent="0.3">
      <c r="A98" t="s">
        <v>832</v>
      </c>
      <c r="B98">
        <v>10902</v>
      </c>
    </row>
    <row r="99" spans="1:2" x14ac:dyDescent="0.3">
      <c r="A99" t="s">
        <v>833</v>
      </c>
      <c r="B99">
        <v>10903</v>
      </c>
    </row>
    <row r="100" spans="1:2" x14ac:dyDescent="0.3">
      <c r="A100" t="s">
        <v>834</v>
      </c>
      <c r="B100">
        <v>10904</v>
      </c>
    </row>
    <row r="101" spans="1:2" x14ac:dyDescent="0.3">
      <c r="A101" t="s">
        <v>835</v>
      </c>
      <c r="B101">
        <v>10905</v>
      </c>
    </row>
    <row r="102" spans="1:2" x14ac:dyDescent="0.3">
      <c r="A102" t="s">
        <v>836</v>
      </c>
      <c r="B102">
        <v>10906</v>
      </c>
    </row>
    <row r="103" spans="1:2" x14ac:dyDescent="0.3">
      <c r="A103" t="s">
        <v>837</v>
      </c>
      <c r="B103">
        <v>10907</v>
      </c>
    </row>
    <row r="104" spans="1:2" x14ac:dyDescent="0.3">
      <c r="A104" t="s">
        <v>791</v>
      </c>
      <c r="B104">
        <v>10908</v>
      </c>
    </row>
    <row r="105" spans="1:2" x14ac:dyDescent="0.3">
      <c r="A105" t="s">
        <v>838</v>
      </c>
      <c r="B105">
        <v>10909</v>
      </c>
    </row>
    <row r="106" spans="1:2" x14ac:dyDescent="0.3">
      <c r="A106" t="s">
        <v>839</v>
      </c>
      <c r="B106">
        <v>10910</v>
      </c>
    </row>
    <row r="107" spans="1:2" x14ac:dyDescent="0.3">
      <c r="A107" t="s">
        <v>840</v>
      </c>
      <c r="B107">
        <v>10911</v>
      </c>
    </row>
    <row r="108" spans="1:2" x14ac:dyDescent="0.3">
      <c r="A108" t="s">
        <v>841</v>
      </c>
      <c r="B108">
        <v>10912</v>
      </c>
    </row>
    <row r="109" spans="1:2" x14ac:dyDescent="0.3">
      <c r="A109" t="s">
        <v>842</v>
      </c>
      <c r="B109">
        <v>10913</v>
      </c>
    </row>
    <row r="110" spans="1:2" x14ac:dyDescent="0.3">
      <c r="A110" t="s">
        <v>843</v>
      </c>
      <c r="B110">
        <v>10914</v>
      </c>
    </row>
    <row r="111" spans="1:2" x14ac:dyDescent="0.3">
      <c r="A111" t="s">
        <v>844</v>
      </c>
      <c r="B111">
        <v>10915</v>
      </c>
    </row>
    <row r="112" spans="1:2" x14ac:dyDescent="0.3">
      <c r="A112" t="s">
        <v>845</v>
      </c>
      <c r="B112">
        <v>10916</v>
      </c>
    </row>
    <row r="113" spans="1:2" x14ac:dyDescent="0.3">
      <c r="A113" t="s">
        <v>846</v>
      </c>
      <c r="B113">
        <v>10917</v>
      </c>
    </row>
    <row r="114" spans="1:2" x14ac:dyDescent="0.3">
      <c r="A114" t="s">
        <v>847</v>
      </c>
      <c r="B114">
        <v>10918</v>
      </c>
    </row>
    <row r="115" spans="1:2" x14ac:dyDescent="0.3">
      <c r="A115" t="s">
        <v>848</v>
      </c>
      <c r="B115">
        <v>10919</v>
      </c>
    </row>
    <row r="116" spans="1:2" x14ac:dyDescent="0.3">
      <c r="A116" t="s">
        <v>849</v>
      </c>
      <c r="B116">
        <v>10920</v>
      </c>
    </row>
    <row r="117" spans="1:2" x14ac:dyDescent="0.3">
      <c r="A117" t="s">
        <v>850</v>
      </c>
      <c r="B117">
        <v>10921</v>
      </c>
    </row>
    <row r="118" spans="1:2" x14ac:dyDescent="0.3">
      <c r="A118" t="s">
        <v>851</v>
      </c>
      <c r="B118">
        <v>10922</v>
      </c>
    </row>
    <row r="119" spans="1:2" x14ac:dyDescent="0.3">
      <c r="A119" t="s">
        <v>852</v>
      </c>
      <c r="B119">
        <v>10923</v>
      </c>
    </row>
    <row r="120" spans="1:2" x14ac:dyDescent="0.3">
      <c r="A120" t="s">
        <v>853</v>
      </c>
      <c r="B120">
        <v>10924</v>
      </c>
    </row>
    <row r="121" spans="1:2" x14ac:dyDescent="0.3">
      <c r="A121" t="s">
        <v>854</v>
      </c>
      <c r="B121">
        <v>10925</v>
      </c>
    </row>
    <row r="122" spans="1:2" x14ac:dyDescent="0.3">
      <c r="A122" t="s">
        <v>855</v>
      </c>
      <c r="B122">
        <v>10926</v>
      </c>
    </row>
    <row r="123" spans="1:2" x14ac:dyDescent="0.3">
      <c r="A123" t="s">
        <v>856</v>
      </c>
      <c r="B123">
        <v>10927</v>
      </c>
    </row>
    <row r="124" spans="1:2" x14ac:dyDescent="0.3">
      <c r="A124" t="s">
        <v>857</v>
      </c>
      <c r="B124">
        <v>10928</v>
      </c>
    </row>
    <row r="125" spans="1:2" x14ac:dyDescent="0.3">
      <c r="A125" t="s">
        <v>858</v>
      </c>
      <c r="B125">
        <v>10929</v>
      </c>
    </row>
    <row r="126" spans="1:2" x14ac:dyDescent="0.3">
      <c r="A126" t="s">
        <v>859</v>
      </c>
      <c r="B126">
        <v>10930</v>
      </c>
    </row>
    <row r="127" spans="1:2" x14ac:dyDescent="0.3">
      <c r="A127" s="88" t="s">
        <v>1200</v>
      </c>
      <c r="B127">
        <v>10931</v>
      </c>
    </row>
    <row r="128" spans="1:2" x14ac:dyDescent="0.3">
      <c r="A128" t="s">
        <v>860</v>
      </c>
      <c r="B128">
        <v>10932</v>
      </c>
    </row>
    <row r="129" spans="1:2" x14ac:dyDescent="0.3">
      <c r="A129" t="s">
        <v>861</v>
      </c>
      <c r="B129">
        <v>10933</v>
      </c>
    </row>
    <row r="130" spans="1:2" x14ac:dyDescent="0.3">
      <c r="A130" t="s">
        <v>862</v>
      </c>
      <c r="B130">
        <v>10934</v>
      </c>
    </row>
    <row r="131" spans="1:2" x14ac:dyDescent="0.3">
      <c r="A131" t="s">
        <v>863</v>
      </c>
      <c r="B131">
        <v>10935</v>
      </c>
    </row>
    <row r="132" spans="1:2" x14ac:dyDescent="0.3">
      <c r="A132" t="s">
        <v>864</v>
      </c>
      <c r="B132">
        <v>10936</v>
      </c>
    </row>
    <row r="133" spans="1:2" x14ac:dyDescent="0.3">
      <c r="A133" t="s">
        <v>865</v>
      </c>
      <c r="B133">
        <v>10937</v>
      </c>
    </row>
    <row r="134" spans="1:2" x14ac:dyDescent="0.3">
      <c r="A134" t="s">
        <v>866</v>
      </c>
      <c r="B134">
        <v>10938</v>
      </c>
    </row>
    <row r="135" spans="1:2" x14ac:dyDescent="0.3">
      <c r="A135" t="s">
        <v>867</v>
      </c>
      <c r="B135">
        <v>10939</v>
      </c>
    </row>
    <row r="136" spans="1:2" x14ac:dyDescent="0.3">
      <c r="A136" t="s">
        <v>868</v>
      </c>
      <c r="B136">
        <v>10940</v>
      </c>
    </row>
    <row r="137" spans="1:2" x14ac:dyDescent="0.3">
      <c r="A137" t="s">
        <v>869</v>
      </c>
      <c r="B137">
        <v>10941</v>
      </c>
    </row>
    <row r="138" spans="1:2" x14ac:dyDescent="0.3">
      <c r="A138" t="s">
        <v>870</v>
      </c>
      <c r="B138">
        <v>10942</v>
      </c>
    </row>
    <row r="139" spans="1:2" x14ac:dyDescent="0.3">
      <c r="A139" t="s">
        <v>871</v>
      </c>
      <c r="B139">
        <v>10943</v>
      </c>
    </row>
    <row r="140" spans="1:2" x14ac:dyDescent="0.3">
      <c r="A140" t="s">
        <v>872</v>
      </c>
      <c r="B140">
        <v>10944</v>
      </c>
    </row>
    <row r="141" spans="1:2" x14ac:dyDescent="0.3">
      <c r="A141" t="s">
        <v>873</v>
      </c>
      <c r="B141">
        <v>10945</v>
      </c>
    </row>
    <row r="142" spans="1:2" x14ac:dyDescent="0.3">
      <c r="A142" t="s">
        <v>874</v>
      </c>
      <c r="B142">
        <v>10946</v>
      </c>
    </row>
    <row r="143" spans="1:2" x14ac:dyDescent="0.3">
      <c r="A143" t="s">
        <v>875</v>
      </c>
      <c r="B143">
        <v>10947</v>
      </c>
    </row>
    <row r="144" spans="1:2" x14ac:dyDescent="0.3">
      <c r="A144" t="s">
        <v>876</v>
      </c>
      <c r="B144">
        <v>10948</v>
      </c>
    </row>
    <row r="145" spans="1:2" x14ac:dyDescent="0.3">
      <c r="A145" t="s">
        <v>877</v>
      </c>
      <c r="B145">
        <v>10949</v>
      </c>
    </row>
    <row r="146" spans="1:2" x14ac:dyDescent="0.3">
      <c r="A146" t="s">
        <v>878</v>
      </c>
      <c r="B146">
        <v>10950</v>
      </c>
    </row>
    <row r="147" spans="1:2" x14ac:dyDescent="0.3">
      <c r="A147" t="s">
        <v>879</v>
      </c>
      <c r="B147">
        <v>10951</v>
      </c>
    </row>
    <row r="148" spans="1:2" x14ac:dyDescent="0.3">
      <c r="A148" t="s">
        <v>880</v>
      </c>
      <c r="B148">
        <v>10952</v>
      </c>
    </row>
    <row r="149" spans="1:2" x14ac:dyDescent="0.3">
      <c r="A149" t="s">
        <v>881</v>
      </c>
      <c r="B149">
        <v>10953</v>
      </c>
    </row>
    <row r="150" spans="1:2" x14ac:dyDescent="0.3">
      <c r="A150" t="s">
        <v>882</v>
      </c>
      <c r="B150">
        <v>10954</v>
      </c>
    </row>
    <row r="151" spans="1:2" x14ac:dyDescent="0.3">
      <c r="A151" t="s">
        <v>883</v>
      </c>
      <c r="B151">
        <v>10955</v>
      </c>
    </row>
    <row r="152" spans="1:2" x14ac:dyDescent="0.3">
      <c r="A152" t="s">
        <v>884</v>
      </c>
      <c r="B152">
        <v>10956</v>
      </c>
    </row>
    <row r="153" spans="1:2" x14ac:dyDescent="0.3">
      <c r="A153" t="s">
        <v>885</v>
      </c>
      <c r="B153">
        <v>10957</v>
      </c>
    </row>
    <row r="154" spans="1:2" x14ac:dyDescent="0.3">
      <c r="A154" t="s">
        <v>886</v>
      </c>
      <c r="B154">
        <v>10958</v>
      </c>
    </row>
    <row r="155" spans="1:2" x14ac:dyDescent="0.3">
      <c r="A155" t="s">
        <v>887</v>
      </c>
      <c r="B155">
        <v>10959</v>
      </c>
    </row>
    <row r="156" spans="1:2" x14ac:dyDescent="0.3">
      <c r="A156" t="s">
        <v>888</v>
      </c>
      <c r="B156">
        <v>10960</v>
      </c>
    </row>
    <row r="157" spans="1:2" x14ac:dyDescent="0.3">
      <c r="A157" t="s">
        <v>889</v>
      </c>
      <c r="B157">
        <v>10961</v>
      </c>
    </row>
    <row r="158" spans="1:2" x14ac:dyDescent="0.3">
      <c r="A158" t="s">
        <v>890</v>
      </c>
      <c r="B158">
        <v>10962</v>
      </c>
    </row>
    <row r="159" spans="1:2" x14ac:dyDescent="0.3">
      <c r="A159" t="s">
        <v>891</v>
      </c>
      <c r="B159">
        <v>10963</v>
      </c>
    </row>
    <row r="160" spans="1:2" x14ac:dyDescent="0.3">
      <c r="A160" t="s">
        <v>892</v>
      </c>
      <c r="B160">
        <v>10964</v>
      </c>
    </row>
    <row r="161" spans="1:2" x14ac:dyDescent="0.3">
      <c r="A161" t="s">
        <v>893</v>
      </c>
      <c r="B161">
        <v>10965</v>
      </c>
    </row>
    <row r="162" spans="1:2" x14ac:dyDescent="0.3">
      <c r="A162" t="s">
        <v>894</v>
      </c>
      <c r="B162">
        <v>10966</v>
      </c>
    </row>
    <row r="163" spans="1:2" x14ac:dyDescent="0.3">
      <c r="A163" t="s">
        <v>895</v>
      </c>
      <c r="B163">
        <v>10967</v>
      </c>
    </row>
    <row r="164" spans="1:2" x14ac:dyDescent="0.3">
      <c r="A164" t="s">
        <v>896</v>
      </c>
      <c r="B164">
        <v>10968</v>
      </c>
    </row>
    <row r="165" spans="1:2" x14ac:dyDescent="0.3">
      <c r="A165" t="s">
        <v>897</v>
      </c>
      <c r="B165">
        <v>10969</v>
      </c>
    </row>
    <row r="166" spans="1:2" x14ac:dyDescent="0.3">
      <c r="A166" t="s">
        <v>898</v>
      </c>
      <c r="B166">
        <v>10970</v>
      </c>
    </row>
    <row r="167" spans="1:2" x14ac:dyDescent="0.3">
      <c r="A167" t="s">
        <v>899</v>
      </c>
      <c r="B167">
        <v>10971</v>
      </c>
    </row>
    <row r="168" spans="1:2" x14ac:dyDescent="0.3">
      <c r="A168" t="s">
        <v>900</v>
      </c>
      <c r="B168">
        <v>10972</v>
      </c>
    </row>
    <row r="169" spans="1:2" x14ac:dyDescent="0.3">
      <c r="A169" t="s">
        <v>901</v>
      </c>
      <c r="B169">
        <v>10973</v>
      </c>
    </row>
    <row r="170" spans="1:2" x14ac:dyDescent="0.3">
      <c r="A170" t="s">
        <v>902</v>
      </c>
      <c r="B170">
        <v>10974</v>
      </c>
    </row>
    <row r="171" spans="1:2" x14ac:dyDescent="0.3">
      <c r="A171" t="s">
        <v>903</v>
      </c>
      <c r="B171">
        <v>10975</v>
      </c>
    </row>
    <row r="172" spans="1:2" x14ac:dyDescent="0.3">
      <c r="A172" t="s">
        <v>904</v>
      </c>
      <c r="B172">
        <v>10976</v>
      </c>
    </row>
    <row r="173" spans="1:2" x14ac:dyDescent="0.3">
      <c r="A173" t="s">
        <v>905</v>
      </c>
      <c r="B173">
        <v>10977</v>
      </c>
    </row>
    <row r="174" spans="1:2" x14ac:dyDescent="0.3">
      <c r="A174" t="s">
        <v>906</v>
      </c>
      <c r="B174">
        <v>10978</v>
      </c>
    </row>
    <row r="175" spans="1:2" x14ac:dyDescent="0.3">
      <c r="A175" t="s">
        <v>907</v>
      </c>
      <c r="B175">
        <v>10979</v>
      </c>
    </row>
    <row r="176" spans="1:2" x14ac:dyDescent="0.3">
      <c r="A176" t="s">
        <v>908</v>
      </c>
      <c r="B176">
        <v>10980</v>
      </c>
    </row>
    <row r="177" spans="1:2" x14ac:dyDescent="0.3">
      <c r="A177" t="s">
        <v>909</v>
      </c>
      <c r="B177">
        <v>10981</v>
      </c>
    </row>
    <row r="178" spans="1:2" x14ac:dyDescent="0.3">
      <c r="A178" t="s">
        <v>910</v>
      </c>
      <c r="B178">
        <v>10982</v>
      </c>
    </row>
    <row r="179" spans="1:2" x14ac:dyDescent="0.3">
      <c r="A179" t="s">
        <v>911</v>
      </c>
      <c r="B179">
        <v>10983</v>
      </c>
    </row>
    <row r="180" spans="1:2" x14ac:dyDescent="0.3">
      <c r="A180" t="s">
        <v>912</v>
      </c>
      <c r="B180">
        <v>10984</v>
      </c>
    </row>
    <row r="181" spans="1:2" x14ac:dyDescent="0.3">
      <c r="A181" t="s">
        <v>913</v>
      </c>
      <c r="B181">
        <v>10985</v>
      </c>
    </row>
    <row r="182" spans="1:2" x14ac:dyDescent="0.3">
      <c r="A182" t="s">
        <v>914</v>
      </c>
      <c r="B182">
        <v>10986</v>
      </c>
    </row>
    <row r="183" spans="1:2" x14ac:dyDescent="0.3">
      <c r="A183" t="s">
        <v>915</v>
      </c>
      <c r="B183">
        <v>10987</v>
      </c>
    </row>
    <row r="184" spans="1:2" x14ac:dyDescent="0.3">
      <c r="A184" t="s">
        <v>916</v>
      </c>
      <c r="B184">
        <v>10988</v>
      </c>
    </row>
    <row r="185" spans="1:2" x14ac:dyDescent="0.3">
      <c r="A185" t="s">
        <v>773</v>
      </c>
      <c r="B185">
        <v>10989</v>
      </c>
    </row>
    <row r="186" spans="1:2" x14ac:dyDescent="0.3">
      <c r="A186" t="s">
        <v>917</v>
      </c>
      <c r="B186">
        <v>10990</v>
      </c>
    </row>
    <row r="187" spans="1:2" x14ac:dyDescent="0.3">
      <c r="A187" t="s">
        <v>918</v>
      </c>
      <c r="B187">
        <v>10991</v>
      </c>
    </row>
    <row r="188" spans="1:2" x14ac:dyDescent="0.3">
      <c r="A188" t="s">
        <v>919</v>
      </c>
      <c r="B188">
        <v>10992</v>
      </c>
    </row>
    <row r="189" spans="1:2" x14ac:dyDescent="0.3">
      <c r="A189" t="s">
        <v>920</v>
      </c>
      <c r="B189">
        <v>10993</v>
      </c>
    </row>
    <row r="190" spans="1:2" x14ac:dyDescent="0.3">
      <c r="A190" t="s">
        <v>921</v>
      </c>
      <c r="B190">
        <v>10994</v>
      </c>
    </row>
    <row r="191" spans="1:2" x14ac:dyDescent="0.3">
      <c r="A191" t="s">
        <v>922</v>
      </c>
      <c r="B191">
        <v>10995</v>
      </c>
    </row>
    <row r="192" spans="1:2" x14ac:dyDescent="0.3">
      <c r="A192" t="s">
        <v>923</v>
      </c>
      <c r="B192">
        <v>10996</v>
      </c>
    </row>
    <row r="193" spans="1:2" x14ac:dyDescent="0.3">
      <c r="A193" t="s">
        <v>924</v>
      </c>
      <c r="B193">
        <v>10997</v>
      </c>
    </row>
    <row r="194" spans="1:2" x14ac:dyDescent="0.3">
      <c r="A194" t="s">
        <v>925</v>
      </c>
      <c r="B194">
        <v>10998</v>
      </c>
    </row>
    <row r="195" spans="1:2" x14ac:dyDescent="0.3">
      <c r="A195" t="s">
        <v>926</v>
      </c>
      <c r="B195">
        <v>10999</v>
      </c>
    </row>
    <row r="196" spans="1:2" x14ac:dyDescent="0.3">
      <c r="A196" t="s">
        <v>927</v>
      </c>
      <c r="B196">
        <v>11000</v>
      </c>
    </row>
    <row r="197" spans="1:2" x14ac:dyDescent="0.3">
      <c r="A197" t="s">
        <v>928</v>
      </c>
      <c r="B197">
        <v>11001</v>
      </c>
    </row>
    <row r="198" spans="1:2" x14ac:dyDescent="0.3">
      <c r="A198" t="s">
        <v>929</v>
      </c>
      <c r="B198">
        <v>11002</v>
      </c>
    </row>
    <row r="199" spans="1:2" x14ac:dyDescent="0.3">
      <c r="A199" t="s">
        <v>930</v>
      </c>
      <c r="B199">
        <v>11003</v>
      </c>
    </row>
    <row r="200" spans="1:2" x14ac:dyDescent="0.3">
      <c r="A200" t="s">
        <v>931</v>
      </c>
      <c r="B200">
        <v>11004</v>
      </c>
    </row>
    <row r="201" spans="1:2" x14ac:dyDescent="0.3">
      <c r="A201" t="s">
        <v>932</v>
      </c>
      <c r="B201">
        <v>11005</v>
      </c>
    </row>
    <row r="202" spans="1:2" x14ac:dyDescent="0.3">
      <c r="A202" t="s">
        <v>772</v>
      </c>
      <c r="B202">
        <v>11006</v>
      </c>
    </row>
    <row r="203" spans="1:2" x14ac:dyDescent="0.3">
      <c r="A203" t="s">
        <v>933</v>
      </c>
      <c r="B203">
        <v>11007</v>
      </c>
    </row>
    <row r="204" spans="1:2" x14ac:dyDescent="0.3">
      <c r="A204" t="s">
        <v>934</v>
      </c>
      <c r="B204">
        <v>11008</v>
      </c>
    </row>
    <row r="205" spans="1:2" x14ac:dyDescent="0.3">
      <c r="A205" t="s">
        <v>935</v>
      </c>
      <c r="B205">
        <v>11013</v>
      </c>
    </row>
    <row r="206" spans="1:2" x14ac:dyDescent="0.3">
      <c r="A206" t="s">
        <v>936</v>
      </c>
      <c r="B206">
        <v>11014</v>
      </c>
    </row>
    <row r="207" spans="1:2" x14ac:dyDescent="0.3">
      <c r="A207" t="s">
        <v>937</v>
      </c>
      <c r="B207">
        <v>11015</v>
      </c>
    </row>
    <row r="208" spans="1:2" x14ac:dyDescent="0.3">
      <c r="A208" t="s">
        <v>938</v>
      </c>
      <c r="B208">
        <v>11016</v>
      </c>
    </row>
    <row r="209" spans="1:2" x14ac:dyDescent="0.3">
      <c r="A209" t="s">
        <v>1096</v>
      </c>
      <c r="B209">
        <v>9648</v>
      </c>
    </row>
    <row r="210" spans="1:2" x14ac:dyDescent="0.3">
      <c r="A210" t="s">
        <v>1122</v>
      </c>
      <c r="B210">
        <v>9651</v>
      </c>
    </row>
    <row r="211" spans="1:2" x14ac:dyDescent="0.3">
      <c r="A211" t="s">
        <v>1129</v>
      </c>
      <c r="B211">
        <v>9654</v>
      </c>
    </row>
    <row r="212" spans="1:2" x14ac:dyDescent="0.3">
      <c r="A212" t="s">
        <v>1161</v>
      </c>
      <c r="B212">
        <v>9657</v>
      </c>
    </row>
    <row r="213" spans="1:2" x14ac:dyDescent="0.3">
      <c r="A213" t="s">
        <v>1136</v>
      </c>
      <c r="B213">
        <v>9660</v>
      </c>
    </row>
    <row r="214" spans="1:2" x14ac:dyDescent="0.3">
      <c r="A214" t="s">
        <v>1152</v>
      </c>
      <c r="B214">
        <v>9663</v>
      </c>
    </row>
    <row r="215" spans="1:2" x14ac:dyDescent="0.3">
      <c r="A215" t="s">
        <v>1159</v>
      </c>
      <c r="B215">
        <v>9666</v>
      </c>
    </row>
    <row r="216" spans="1:2" x14ac:dyDescent="0.3">
      <c r="A216" t="s">
        <v>1131</v>
      </c>
      <c r="B216">
        <v>9669</v>
      </c>
    </row>
    <row r="217" spans="1:2" x14ac:dyDescent="0.3">
      <c r="A217" t="s">
        <v>1164</v>
      </c>
      <c r="B217">
        <v>9672</v>
      </c>
    </row>
    <row r="218" spans="1:2" x14ac:dyDescent="0.3">
      <c r="A218" t="s">
        <v>1137</v>
      </c>
      <c r="B218">
        <v>9701</v>
      </c>
    </row>
    <row r="219" spans="1:2" x14ac:dyDescent="0.3">
      <c r="A219" t="s">
        <v>1077</v>
      </c>
      <c r="B219">
        <v>9704</v>
      </c>
    </row>
    <row r="220" spans="1:2" x14ac:dyDescent="0.3">
      <c r="A220" t="s">
        <v>1130</v>
      </c>
      <c r="B220">
        <v>9707</v>
      </c>
    </row>
    <row r="221" spans="1:2" x14ac:dyDescent="0.3">
      <c r="A221" t="s">
        <v>1153</v>
      </c>
      <c r="B221">
        <v>9710</v>
      </c>
    </row>
    <row r="222" spans="1:2" x14ac:dyDescent="0.3">
      <c r="A222" t="s">
        <v>1097</v>
      </c>
      <c r="B222">
        <v>9713</v>
      </c>
    </row>
    <row r="223" spans="1:2" x14ac:dyDescent="0.3">
      <c r="A223" t="s">
        <v>1078</v>
      </c>
      <c r="B223">
        <v>9716</v>
      </c>
    </row>
    <row r="224" spans="1:2" x14ac:dyDescent="0.3">
      <c r="A224" t="s">
        <v>1098</v>
      </c>
      <c r="B224">
        <v>9719</v>
      </c>
    </row>
    <row r="225" spans="1:2" x14ac:dyDescent="0.3">
      <c r="A225" t="s">
        <v>1123</v>
      </c>
      <c r="B225">
        <v>9722</v>
      </c>
    </row>
    <row r="226" spans="1:2" x14ac:dyDescent="0.3">
      <c r="A226" t="s">
        <v>1099</v>
      </c>
      <c r="B226">
        <v>9725</v>
      </c>
    </row>
    <row r="227" spans="1:2" x14ac:dyDescent="0.3">
      <c r="A227" t="s">
        <v>1138</v>
      </c>
      <c r="B227">
        <v>9728</v>
      </c>
    </row>
    <row r="228" spans="1:2" x14ac:dyDescent="0.3">
      <c r="A228" t="s">
        <v>1139</v>
      </c>
      <c r="B228" s="69">
        <v>9731</v>
      </c>
    </row>
    <row r="229" spans="1:2" x14ac:dyDescent="0.3">
      <c r="A229" t="s">
        <v>1079</v>
      </c>
      <c r="B229">
        <v>9734</v>
      </c>
    </row>
    <row r="230" spans="1:2" x14ac:dyDescent="0.3">
      <c r="A230" t="s">
        <v>1140</v>
      </c>
      <c r="B230">
        <v>9737</v>
      </c>
    </row>
    <row r="231" spans="1:2" x14ac:dyDescent="0.3">
      <c r="A231" t="s">
        <v>1141</v>
      </c>
      <c r="B231">
        <v>9740</v>
      </c>
    </row>
    <row r="232" spans="1:2" x14ac:dyDescent="0.3">
      <c r="A232" t="s">
        <v>1100</v>
      </c>
      <c r="B232">
        <v>9743</v>
      </c>
    </row>
    <row r="233" spans="1:2" x14ac:dyDescent="0.3">
      <c r="A233" t="s">
        <v>1101</v>
      </c>
      <c r="B233">
        <v>9746</v>
      </c>
    </row>
    <row r="234" spans="1:2" x14ac:dyDescent="0.3">
      <c r="A234" t="s">
        <v>1080</v>
      </c>
      <c r="B234">
        <v>9749</v>
      </c>
    </row>
    <row r="235" spans="1:2" x14ac:dyDescent="0.3">
      <c r="A235" t="s">
        <v>1142</v>
      </c>
      <c r="B235">
        <v>9752</v>
      </c>
    </row>
    <row r="236" spans="1:2" x14ac:dyDescent="0.3">
      <c r="A236" t="s">
        <v>1081</v>
      </c>
      <c r="B236">
        <v>9755</v>
      </c>
    </row>
    <row r="237" spans="1:2" x14ac:dyDescent="0.3">
      <c r="A237" t="s">
        <v>1154</v>
      </c>
      <c r="B237">
        <v>9758</v>
      </c>
    </row>
    <row r="238" spans="1:2" x14ac:dyDescent="0.3">
      <c r="A238" t="s">
        <v>1102</v>
      </c>
      <c r="B238">
        <v>9761</v>
      </c>
    </row>
    <row r="239" spans="1:2" x14ac:dyDescent="0.3">
      <c r="A239" t="s">
        <v>1103</v>
      </c>
      <c r="B239">
        <v>9764</v>
      </c>
    </row>
    <row r="240" spans="1:2" x14ac:dyDescent="0.3">
      <c r="A240" t="s">
        <v>1104</v>
      </c>
      <c r="B240">
        <v>9767</v>
      </c>
    </row>
    <row r="241" spans="1:2" x14ac:dyDescent="0.3">
      <c r="A241" t="s">
        <v>1105</v>
      </c>
      <c r="B241">
        <v>9770</v>
      </c>
    </row>
    <row r="242" spans="1:2" x14ac:dyDescent="0.3">
      <c r="A242" t="s">
        <v>1106</v>
      </c>
      <c r="B242">
        <v>9773</v>
      </c>
    </row>
    <row r="243" spans="1:2" x14ac:dyDescent="0.3">
      <c r="A243" t="s">
        <v>1107</v>
      </c>
      <c r="B243">
        <v>9776</v>
      </c>
    </row>
    <row r="244" spans="1:2" x14ac:dyDescent="0.3">
      <c r="A244" t="s">
        <v>1108</v>
      </c>
      <c r="B244">
        <v>9779</v>
      </c>
    </row>
    <row r="245" spans="1:2" x14ac:dyDescent="0.3">
      <c r="A245" t="s">
        <v>1082</v>
      </c>
      <c r="B245">
        <v>9782</v>
      </c>
    </row>
    <row r="246" spans="1:2" x14ac:dyDescent="0.3">
      <c r="A246" t="s">
        <v>1109</v>
      </c>
      <c r="B246">
        <v>9785</v>
      </c>
    </row>
    <row r="247" spans="1:2" x14ac:dyDescent="0.3">
      <c r="A247" t="s">
        <v>1083</v>
      </c>
      <c r="B247">
        <v>9788</v>
      </c>
    </row>
    <row r="248" spans="1:2" x14ac:dyDescent="0.3">
      <c r="A248" t="s">
        <v>1143</v>
      </c>
      <c r="B248">
        <v>9791</v>
      </c>
    </row>
    <row r="249" spans="1:2" x14ac:dyDescent="0.3">
      <c r="A249" t="s">
        <v>1110</v>
      </c>
      <c r="B249">
        <v>9794</v>
      </c>
    </row>
    <row r="250" spans="1:2" x14ac:dyDescent="0.3">
      <c r="A250" t="s">
        <v>1111</v>
      </c>
      <c r="B250">
        <v>9797</v>
      </c>
    </row>
    <row r="251" spans="1:2" x14ac:dyDescent="0.3">
      <c r="A251" t="s">
        <v>1144</v>
      </c>
      <c r="B251">
        <v>9800</v>
      </c>
    </row>
    <row r="252" spans="1:2" x14ac:dyDescent="0.3">
      <c r="A252" t="s">
        <v>1155</v>
      </c>
      <c r="B252">
        <v>9803</v>
      </c>
    </row>
    <row r="253" spans="1:2" x14ac:dyDescent="0.3">
      <c r="A253" t="s">
        <v>1112</v>
      </c>
      <c r="B253">
        <v>9806</v>
      </c>
    </row>
    <row r="254" spans="1:2" x14ac:dyDescent="0.3">
      <c r="A254" t="s">
        <v>1113</v>
      </c>
      <c r="B254" s="69">
        <v>9809</v>
      </c>
    </row>
    <row r="255" spans="1:2" x14ac:dyDescent="0.3">
      <c r="A255" t="s">
        <v>1084</v>
      </c>
      <c r="B255">
        <v>9812</v>
      </c>
    </row>
    <row r="256" spans="1:2" x14ac:dyDescent="0.3">
      <c r="A256" t="s">
        <v>1085</v>
      </c>
      <c r="B256">
        <v>9815</v>
      </c>
    </row>
    <row r="257" spans="1:2" x14ac:dyDescent="0.3">
      <c r="A257" t="s">
        <v>1114</v>
      </c>
      <c r="B257">
        <v>9818</v>
      </c>
    </row>
    <row r="258" spans="1:2" x14ac:dyDescent="0.3">
      <c r="A258" t="s">
        <v>1086</v>
      </c>
      <c r="B258">
        <v>9821</v>
      </c>
    </row>
    <row r="259" spans="1:2" x14ac:dyDescent="0.3">
      <c r="A259" t="s">
        <v>1087</v>
      </c>
      <c r="B259">
        <v>9824</v>
      </c>
    </row>
    <row r="260" spans="1:2" x14ac:dyDescent="0.3">
      <c r="A260" t="s">
        <v>1160</v>
      </c>
      <c r="B260">
        <v>9827</v>
      </c>
    </row>
    <row r="261" spans="1:2" x14ac:dyDescent="0.3">
      <c r="A261" t="s">
        <v>1088</v>
      </c>
      <c r="B261" s="69">
        <v>9830</v>
      </c>
    </row>
    <row r="262" spans="1:2" x14ac:dyDescent="0.3">
      <c r="A262" t="s">
        <v>1089</v>
      </c>
      <c r="B262">
        <v>9833</v>
      </c>
    </row>
    <row r="263" spans="1:2" x14ac:dyDescent="0.3">
      <c r="A263" t="s">
        <v>1162</v>
      </c>
      <c r="B263" s="69">
        <v>9834</v>
      </c>
    </row>
    <row r="264" spans="1:2" x14ac:dyDescent="0.3">
      <c r="A264" t="s">
        <v>1115</v>
      </c>
      <c r="B264">
        <v>9839</v>
      </c>
    </row>
    <row r="265" spans="1:2" x14ac:dyDescent="0.3">
      <c r="A265" t="s">
        <v>1145</v>
      </c>
      <c r="B265">
        <v>9842</v>
      </c>
    </row>
    <row r="266" spans="1:2" x14ac:dyDescent="0.3">
      <c r="A266" t="s">
        <v>1090</v>
      </c>
      <c r="B266">
        <v>9845</v>
      </c>
    </row>
    <row r="267" spans="1:2" x14ac:dyDescent="0.3">
      <c r="A267" t="s">
        <v>1124</v>
      </c>
      <c r="B267">
        <v>9848</v>
      </c>
    </row>
    <row r="268" spans="1:2" x14ac:dyDescent="0.3">
      <c r="A268" t="s">
        <v>1132</v>
      </c>
      <c r="B268" s="69">
        <v>9851</v>
      </c>
    </row>
    <row r="269" spans="1:2" x14ac:dyDescent="0.3">
      <c r="A269" t="s">
        <v>1146</v>
      </c>
      <c r="B269">
        <v>9854</v>
      </c>
    </row>
    <row r="270" spans="1:2" x14ac:dyDescent="0.3">
      <c r="A270" t="s">
        <v>1156</v>
      </c>
      <c r="B270">
        <v>9857</v>
      </c>
    </row>
    <row r="271" spans="1:2" x14ac:dyDescent="0.3">
      <c r="A271" t="s">
        <v>1116</v>
      </c>
      <c r="B271">
        <v>9860</v>
      </c>
    </row>
    <row r="272" spans="1:2" x14ac:dyDescent="0.3">
      <c r="A272" t="s">
        <v>1117</v>
      </c>
      <c r="B272">
        <v>9863</v>
      </c>
    </row>
    <row r="273" spans="1:2" x14ac:dyDescent="0.3">
      <c r="A273" t="s">
        <v>1125</v>
      </c>
      <c r="B273">
        <v>9866</v>
      </c>
    </row>
    <row r="274" spans="1:2" x14ac:dyDescent="0.3">
      <c r="A274" t="s">
        <v>1147</v>
      </c>
      <c r="B274">
        <v>9869</v>
      </c>
    </row>
    <row r="275" spans="1:2" x14ac:dyDescent="0.3">
      <c r="A275" t="s">
        <v>1091</v>
      </c>
      <c r="B275">
        <v>9872</v>
      </c>
    </row>
    <row r="276" spans="1:2" x14ac:dyDescent="0.3">
      <c r="A276" t="s">
        <v>1148</v>
      </c>
      <c r="B276">
        <v>9873</v>
      </c>
    </row>
    <row r="277" spans="1:2" x14ac:dyDescent="0.3">
      <c r="A277" t="s">
        <v>1118</v>
      </c>
      <c r="B277">
        <v>9878</v>
      </c>
    </row>
    <row r="278" spans="1:2" x14ac:dyDescent="0.3">
      <c r="A278" t="s">
        <v>1149</v>
      </c>
      <c r="B278">
        <v>9881</v>
      </c>
    </row>
    <row r="279" spans="1:2" x14ac:dyDescent="0.3">
      <c r="A279" t="s">
        <v>1163</v>
      </c>
      <c r="B279">
        <v>9884</v>
      </c>
    </row>
    <row r="280" spans="1:2" x14ac:dyDescent="0.3">
      <c r="A280" t="s">
        <v>1092</v>
      </c>
      <c r="B280">
        <v>9887</v>
      </c>
    </row>
    <row r="281" spans="1:2" x14ac:dyDescent="0.3">
      <c r="A281" t="s">
        <v>1133</v>
      </c>
      <c r="B281">
        <v>9890</v>
      </c>
    </row>
    <row r="282" spans="1:2" x14ac:dyDescent="0.3">
      <c r="A282" t="s">
        <v>1134</v>
      </c>
      <c r="B282">
        <v>9893</v>
      </c>
    </row>
    <row r="283" spans="1:2" x14ac:dyDescent="0.3">
      <c r="A283" t="s">
        <v>1135</v>
      </c>
      <c r="B283">
        <v>9896</v>
      </c>
    </row>
    <row r="284" spans="1:2" x14ac:dyDescent="0.3">
      <c r="A284" t="s">
        <v>1126</v>
      </c>
      <c r="B284" s="69">
        <v>9899</v>
      </c>
    </row>
    <row r="285" spans="1:2" x14ac:dyDescent="0.3">
      <c r="A285" t="s">
        <v>1157</v>
      </c>
      <c r="B285">
        <v>9902</v>
      </c>
    </row>
    <row r="286" spans="1:2" x14ac:dyDescent="0.3">
      <c r="A286" t="s">
        <v>1127</v>
      </c>
      <c r="B286">
        <v>9905</v>
      </c>
    </row>
    <row r="287" spans="1:2" x14ac:dyDescent="0.3">
      <c r="A287" t="s">
        <v>1150</v>
      </c>
      <c r="B287">
        <v>9908</v>
      </c>
    </row>
    <row r="288" spans="1:2" x14ac:dyDescent="0.3">
      <c r="A288" t="s">
        <v>1151</v>
      </c>
      <c r="B288">
        <v>9911</v>
      </c>
    </row>
    <row r="289" spans="1:2" x14ac:dyDescent="0.3">
      <c r="A289" t="s">
        <v>1093</v>
      </c>
      <c r="B289">
        <v>9914</v>
      </c>
    </row>
    <row r="290" spans="1:2" x14ac:dyDescent="0.3">
      <c r="A290" t="s">
        <v>1094</v>
      </c>
      <c r="B290">
        <v>9917</v>
      </c>
    </row>
    <row r="291" spans="1:2" x14ac:dyDescent="0.3">
      <c r="A291" t="s">
        <v>1095</v>
      </c>
      <c r="B291" s="69">
        <v>9920</v>
      </c>
    </row>
    <row r="292" spans="1:2" x14ac:dyDescent="0.3">
      <c r="A292" t="s">
        <v>1119</v>
      </c>
      <c r="B292">
        <v>9923</v>
      </c>
    </row>
    <row r="293" spans="1:2" x14ac:dyDescent="0.3">
      <c r="A293" t="s">
        <v>1158</v>
      </c>
      <c r="B293" s="69">
        <v>9926</v>
      </c>
    </row>
    <row r="294" spans="1:2" x14ac:dyDescent="0.3">
      <c r="A294" t="s">
        <v>1128</v>
      </c>
      <c r="B294">
        <v>9929</v>
      </c>
    </row>
    <row r="295" spans="1:2" x14ac:dyDescent="0.3">
      <c r="A295" t="s">
        <v>1120</v>
      </c>
      <c r="B295">
        <v>9932</v>
      </c>
    </row>
    <row r="296" spans="1:2" x14ac:dyDescent="0.3">
      <c r="A296" t="s">
        <v>1121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7597-8B3B-4F7F-86E5-A674184FD904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939</v>
      </c>
      <c r="B1" s="89">
        <v>832</v>
      </c>
    </row>
    <row r="3" spans="1:8" x14ac:dyDescent="0.3">
      <c r="A3" t="s">
        <v>940</v>
      </c>
      <c r="B3" t="s">
        <v>941</v>
      </c>
      <c r="C3" t="s">
        <v>942</v>
      </c>
      <c r="E3" t="s">
        <v>943</v>
      </c>
      <c r="F3" t="s">
        <v>944</v>
      </c>
      <c r="G3" t="s">
        <v>945</v>
      </c>
      <c r="H3" s="104" t="s">
        <v>946</v>
      </c>
    </row>
    <row r="4" spans="1:8" x14ac:dyDescent="0.3">
      <c r="A4" t="s">
        <v>947</v>
      </c>
      <c r="B4">
        <v>3</v>
      </c>
      <c r="C4">
        <v>3</v>
      </c>
      <c r="E4">
        <f t="shared" ref="E4" si="0">plan_id</f>
        <v>832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04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947</v>
      </c>
      <c r="B5">
        <f>B4</f>
        <v>3</v>
      </c>
      <c r="C5">
        <f>C4+1</f>
        <v>4</v>
      </c>
      <c r="E5">
        <f t="shared" ref="E5" si="2">plan_id</f>
        <v>832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04"/>
    </row>
    <row r="6" spans="1:8" x14ac:dyDescent="0.3">
      <c r="A6" t="s">
        <v>947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832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0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947</v>
      </c>
      <c r="B7">
        <f t="shared" si="5"/>
        <v>3</v>
      </c>
      <c r="C7">
        <f t="shared" si="6"/>
        <v>6</v>
      </c>
      <c r="E7">
        <f t="shared" ref="E7" si="9">plan_id</f>
        <v>832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04">
        <f t="array" aca="1" ref="H7" ca="1">IF(AND(G7&gt;=10861,G7&lt;=10863),TEXT(INDIRECT(CHAR(39)&amp;$A7&amp;CHAR(39)&amp;"!r"&amp;$B7&amp;"c"&amp;$C7,0),"dd-mmm-yyyy"),(INDIRECT(CHAR(39)&amp;$A7&amp;CHAR(39)&amp;"!r"&amp;$B7&amp;"c"&amp;$C7,0)))</f>
        <v>73195</v>
      </c>
    </row>
    <row r="8" spans="1:8" x14ac:dyDescent="0.3">
      <c r="A8" t="s">
        <v>947</v>
      </c>
      <c r="B8">
        <f t="shared" si="5"/>
        <v>3</v>
      </c>
      <c r="C8">
        <f t="shared" si="6"/>
        <v>7</v>
      </c>
      <c r="E8">
        <f t="shared" ref="E8" si="11">plan_id</f>
        <v>832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04">
        <f t="array" aca="1" ref="H8" ca="1">IF(AND(G8&gt;=10861,G8&lt;=10863),TEXT(INDIRECT(CHAR(39)&amp;$A8&amp;CHAR(39)&amp;"!r"&amp;$B8&amp;"c"&amp;$C8,0),"dd-mmm-yyyy"),(INDIRECT(CHAR(39)&amp;$A8&amp;CHAR(39)&amp;"!r"&amp;$B8&amp;"c"&amp;$C8,0)))</f>
        <v>6336</v>
      </c>
    </row>
    <row r="9" spans="1:8" x14ac:dyDescent="0.3">
      <c r="A9" t="s">
        <v>947</v>
      </c>
      <c r="B9">
        <f t="shared" si="5"/>
        <v>3</v>
      </c>
      <c r="C9">
        <f t="shared" si="6"/>
        <v>8</v>
      </c>
      <c r="E9">
        <f t="shared" ref="E9" si="13">plan_id</f>
        <v>832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04">
        <f t="array" aca="1" ref="H9" ca="1">IF(AND(G9&gt;=10861,G9&lt;=10863),TEXT(INDIRECT(CHAR(39)&amp;$A9&amp;CHAR(39)&amp;"!r"&amp;$B9&amp;"c"&amp;$C9,0),"dd-mmm-yyyy"),(INDIRECT(CHAR(39)&amp;$A9&amp;CHAR(39)&amp;"!r"&amp;$B9&amp;"c"&amp;$C9,0)))</f>
        <v>18574</v>
      </c>
    </row>
    <row r="10" spans="1:8" x14ac:dyDescent="0.3">
      <c r="A10" t="s">
        <v>947</v>
      </c>
      <c r="B10">
        <f t="shared" si="5"/>
        <v>3</v>
      </c>
      <c r="C10">
        <f t="shared" si="6"/>
        <v>9</v>
      </c>
      <c r="E10">
        <f t="shared" ref="E10" si="15">plan_id</f>
        <v>832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0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85177</v>
      </c>
    </row>
    <row r="11" spans="1:8" x14ac:dyDescent="0.3">
      <c r="A11" t="s">
        <v>947</v>
      </c>
      <c r="B11">
        <f t="shared" si="5"/>
        <v>3</v>
      </c>
      <c r="C11">
        <f t="shared" si="6"/>
        <v>10</v>
      </c>
      <c r="E11">
        <f t="shared" ref="E11" si="17">plan_id</f>
        <v>832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0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183282</v>
      </c>
    </row>
    <row r="12" spans="1:8" x14ac:dyDescent="0.3">
      <c r="A12" t="s">
        <v>947</v>
      </c>
      <c r="B12">
        <f t="shared" si="5"/>
        <v>3</v>
      </c>
      <c r="C12">
        <f t="shared" si="6"/>
        <v>11</v>
      </c>
      <c r="E12">
        <f t="shared" ref="E12" si="19">plan_id</f>
        <v>832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0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t="s">
        <v>947</v>
      </c>
      <c r="B13">
        <f t="shared" si="5"/>
        <v>3</v>
      </c>
      <c r="C13">
        <f t="shared" si="6"/>
        <v>12</v>
      </c>
      <c r="E13">
        <f t="shared" ref="E13" si="21">plan_id</f>
        <v>832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0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947</v>
      </c>
      <c r="B14">
        <f t="shared" si="5"/>
        <v>3</v>
      </c>
      <c r="C14">
        <f t="shared" si="6"/>
        <v>13</v>
      </c>
      <c r="E14">
        <f t="shared" ref="E14" si="23">plan_id</f>
        <v>832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0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947</v>
      </c>
      <c r="B15">
        <f t="shared" si="5"/>
        <v>3</v>
      </c>
      <c r="C15">
        <f t="shared" si="6"/>
        <v>14</v>
      </c>
      <c r="E15">
        <f t="shared" ref="E15" si="25">plan_id</f>
        <v>832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0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947</v>
      </c>
      <c r="B16">
        <f t="shared" si="5"/>
        <v>3</v>
      </c>
      <c r="C16">
        <f t="shared" si="6"/>
        <v>15</v>
      </c>
      <c r="E16">
        <f t="shared" ref="E16" si="27">plan_id</f>
        <v>832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0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947</v>
      </c>
      <c r="B17">
        <f t="shared" si="5"/>
        <v>3</v>
      </c>
      <c r="C17">
        <f t="shared" si="6"/>
        <v>16</v>
      </c>
      <c r="E17">
        <f t="shared" ref="E17" si="29">plan_id</f>
        <v>832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0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t="s">
        <v>947</v>
      </c>
      <c r="B18">
        <f t="shared" si="5"/>
        <v>3</v>
      </c>
      <c r="C18">
        <f t="shared" si="6"/>
        <v>17</v>
      </c>
      <c r="E18">
        <f t="shared" ref="E18" si="31">plan_id</f>
        <v>832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0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28119536563</v>
      </c>
    </row>
    <row r="19" spans="1:8" x14ac:dyDescent="0.3">
      <c r="A19" t="s">
        <v>947</v>
      </c>
      <c r="B19">
        <f t="shared" si="5"/>
        <v>3</v>
      </c>
      <c r="C19">
        <f t="shared" si="6"/>
        <v>18</v>
      </c>
      <c r="E19">
        <f t="shared" ref="E19" si="33">plan_id</f>
        <v>832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0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17898102401</v>
      </c>
    </row>
    <row r="20" spans="1:8" x14ac:dyDescent="0.3">
      <c r="A20" t="s">
        <v>947</v>
      </c>
      <c r="B20">
        <f t="shared" si="5"/>
        <v>3</v>
      </c>
      <c r="C20">
        <f t="shared" si="6"/>
        <v>19</v>
      </c>
      <c r="E20">
        <f t="shared" ref="E20" si="35">plan_id</f>
        <v>832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0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10221434162</v>
      </c>
    </row>
    <row r="21" spans="1:8" x14ac:dyDescent="0.3">
      <c r="A21" t="s">
        <v>947</v>
      </c>
      <c r="B21">
        <f t="shared" si="5"/>
        <v>3</v>
      </c>
      <c r="C21">
        <f t="shared" si="6"/>
        <v>20</v>
      </c>
      <c r="E21">
        <f t="shared" ref="E21" si="37">plan_id</f>
        <v>832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0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0.63700000000000001</v>
      </c>
    </row>
    <row r="22" spans="1:8" x14ac:dyDescent="0.3">
      <c r="A22" t="s">
        <v>947</v>
      </c>
      <c r="B22">
        <f t="shared" si="5"/>
        <v>3</v>
      </c>
      <c r="C22">
        <f t="shared" si="6"/>
        <v>21</v>
      </c>
      <c r="E22">
        <f t="shared" ref="E22" si="39">plan_id</f>
        <v>832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0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3764954727</v>
      </c>
    </row>
    <row r="23" spans="1:8" x14ac:dyDescent="0.3">
      <c r="A23" t="s">
        <v>947</v>
      </c>
      <c r="B23">
        <f t="shared" si="5"/>
        <v>3</v>
      </c>
      <c r="C23">
        <f t="shared" si="6"/>
        <v>22</v>
      </c>
      <c r="E23">
        <f t="shared" ref="E23" si="41">plan_id</f>
        <v>832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0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897262541</v>
      </c>
    </row>
    <row r="24" spans="1:8" x14ac:dyDescent="0.3">
      <c r="A24" t="s">
        <v>947</v>
      </c>
      <c r="B24">
        <f t="shared" si="5"/>
        <v>3</v>
      </c>
      <c r="C24">
        <f t="shared" si="6"/>
        <v>23</v>
      </c>
      <c r="E24">
        <f t="shared" ref="E24" si="43">plan_id</f>
        <v>832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0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947</v>
      </c>
      <c r="B25">
        <f t="shared" si="5"/>
        <v>3</v>
      </c>
      <c r="C25">
        <f t="shared" si="6"/>
        <v>24</v>
      </c>
      <c r="E25">
        <f t="shared" ref="E25" si="45">plan_id</f>
        <v>832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0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947</v>
      </c>
      <c r="B26">
        <f t="shared" si="5"/>
        <v>3</v>
      </c>
      <c r="C26">
        <f t="shared" si="6"/>
        <v>25</v>
      </c>
      <c r="E26">
        <f t="shared" ref="E26" si="47">plan_id</f>
        <v>832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0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0.323615517143508</v>
      </c>
    </row>
    <row r="27" spans="1:8" x14ac:dyDescent="0.3">
      <c r="A27" t="s">
        <v>947</v>
      </c>
      <c r="B27">
        <f t="shared" si="5"/>
        <v>3</v>
      </c>
      <c r="C27">
        <f t="shared" si="6"/>
        <v>26</v>
      </c>
      <c r="E27">
        <f t="shared" ref="E27" si="49">plan_id</f>
        <v>832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0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0.33431674728342625</v>
      </c>
    </row>
    <row r="28" spans="1:8" x14ac:dyDescent="0.3">
      <c r="A28" t="s">
        <v>947</v>
      </c>
      <c r="B28">
        <f t="shared" si="5"/>
        <v>3</v>
      </c>
      <c r="C28">
        <f t="shared" si="6"/>
        <v>27</v>
      </c>
      <c r="E28">
        <f t="shared" ref="E28" si="51">plan_id</f>
        <v>832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0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1218397771</v>
      </c>
    </row>
    <row r="29" spans="1:8" x14ac:dyDescent="0.3">
      <c r="A29" t="s">
        <v>947</v>
      </c>
      <c r="B29">
        <f t="shared" si="5"/>
        <v>3</v>
      </c>
      <c r="C29">
        <f t="shared" si="6"/>
        <v>28</v>
      </c>
      <c r="E29">
        <f t="shared" ref="E29" si="53">plan_id</f>
        <v>832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0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1258687418</v>
      </c>
    </row>
    <row r="30" spans="1:8" x14ac:dyDescent="0.3">
      <c r="A30" t="s">
        <v>947</v>
      </c>
      <c r="B30">
        <f t="shared" si="5"/>
        <v>3</v>
      </c>
      <c r="C30">
        <f t="shared" si="6"/>
        <v>29</v>
      </c>
      <c r="E30">
        <f t="shared" ref="E30" si="55">plan_id</f>
        <v>832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0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-40289647</v>
      </c>
    </row>
    <row r="31" spans="1:8" x14ac:dyDescent="0.3">
      <c r="A31" t="s">
        <v>947</v>
      </c>
      <c r="B31">
        <f t="shared" si="5"/>
        <v>3</v>
      </c>
      <c r="C31">
        <f t="shared" si="6"/>
        <v>30</v>
      </c>
      <c r="E31">
        <f t="shared" ref="E31" si="57">plan_id</f>
        <v>832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0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1.0330677287491525</v>
      </c>
    </row>
    <row r="32" spans="1:8" x14ac:dyDescent="0.3">
      <c r="A32" t="s">
        <v>947</v>
      </c>
      <c r="B32">
        <f t="shared" si="5"/>
        <v>3</v>
      </c>
      <c r="C32">
        <f t="shared" si="6"/>
        <v>31</v>
      </c>
      <c r="E32">
        <f t="shared" ref="E32" si="59">plan_id</f>
        <v>832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0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462730192</v>
      </c>
    </row>
    <row r="33" spans="1:8" x14ac:dyDescent="0.3">
      <c r="A33" t="s">
        <v>947</v>
      </c>
      <c r="B33">
        <f t="shared" si="5"/>
        <v>3</v>
      </c>
      <c r="C33">
        <f t="shared" si="6"/>
        <v>32</v>
      </c>
      <c r="E33">
        <f t="shared" ref="E33" si="61">plan_id</f>
        <v>832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0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2086494384</v>
      </c>
    </row>
    <row r="34" spans="1:8" x14ac:dyDescent="0.3">
      <c r="A34" t="s">
        <v>947</v>
      </c>
      <c r="B34">
        <f t="shared" si="5"/>
        <v>3</v>
      </c>
      <c r="C34">
        <f t="shared" si="6"/>
        <v>33</v>
      </c>
      <c r="E34">
        <f t="shared" ref="E34" si="63">plan_id</f>
        <v>832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0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200806602</v>
      </c>
    </row>
    <row r="35" spans="1:8" x14ac:dyDescent="0.3">
      <c r="A35" t="s">
        <v>947</v>
      </c>
      <c r="B35">
        <f t="shared" si="5"/>
        <v>3</v>
      </c>
      <c r="C35">
        <f t="shared" si="6"/>
        <v>34</v>
      </c>
      <c r="E35">
        <f t="shared" ref="E35" si="65">plan_id</f>
        <v>832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0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-24465396</v>
      </c>
    </row>
    <row r="36" spans="1:8" x14ac:dyDescent="0.3">
      <c r="A36" t="s">
        <v>947</v>
      </c>
      <c r="B36">
        <f t="shared" si="5"/>
        <v>3</v>
      </c>
      <c r="C36">
        <f t="shared" si="6"/>
        <v>35</v>
      </c>
      <c r="E36">
        <f t="shared" ref="E36" si="67">plan_id</f>
        <v>832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0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947</v>
      </c>
      <c r="B37">
        <f t="shared" si="5"/>
        <v>3</v>
      </c>
      <c r="C37">
        <f t="shared" si="6"/>
        <v>36</v>
      </c>
      <c r="E37">
        <f t="shared" ref="E37" si="69">plan_id</f>
        <v>832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0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-326007091</v>
      </c>
    </row>
    <row r="38" spans="1:8" x14ac:dyDescent="0.3">
      <c r="A38" t="s">
        <v>947</v>
      </c>
      <c r="B38">
        <f t="shared" si="5"/>
        <v>3</v>
      </c>
      <c r="C38">
        <f t="shared" si="6"/>
        <v>37</v>
      </c>
      <c r="E38">
        <f t="shared" ref="E38" si="71">plan_id</f>
        <v>832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0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-1184743475</v>
      </c>
    </row>
    <row r="39" spans="1:8" x14ac:dyDescent="0.3">
      <c r="A39" t="s">
        <v>947</v>
      </c>
      <c r="B39">
        <f t="shared" si="5"/>
        <v>3</v>
      </c>
      <c r="C39">
        <f t="shared" si="6"/>
        <v>38</v>
      </c>
      <c r="E39">
        <f t="shared" ref="E39" si="73">plan_id</f>
        <v>832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0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-326069504</v>
      </c>
    </row>
    <row r="40" spans="1:8" x14ac:dyDescent="0.3">
      <c r="A40" t="s">
        <v>947</v>
      </c>
      <c r="B40">
        <f t="shared" si="5"/>
        <v>3</v>
      </c>
      <c r="C40">
        <f t="shared" si="6"/>
        <v>39</v>
      </c>
      <c r="E40">
        <f t="shared" ref="E40" si="75">plan_id</f>
        <v>832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0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15026969</v>
      </c>
    </row>
    <row r="41" spans="1:8" x14ac:dyDescent="0.3">
      <c r="A41" t="s">
        <v>947</v>
      </c>
      <c r="B41">
        <f t="shared" si="5"/>
        <v>3</v>
      </c>
      <c r="C41">
        <f t="shared" si="6"/>
        <v>40</v>
      </c>
      <c r="E41">
        <f t="shared" ref="E41" si="77">plan_id</f>
        <v>832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0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947</v>
      </c>
      <c r="B42">
        <f t="shared" si="5"/>
        <v>3</v>
      </c>
      <c r="C42">
        <f t="shared" si="6"/>
        <v>41</v>
      </c>
      <c r="E42">
        <f t="shared" ref="E42" si="79">plan_id</f>
        <v>832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0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947</v>
      </c>
      <c r="B43">
        <f t="shared" si="5"/>
        <v>3</v>
      </c>
      <c r="C43">
        <f t="shared" si="6"/>
        <v>42</v>
      </c>
      <c r="E43">
        <f t="shared" ref="E43" si="81">plan_id</f>
        <v>832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0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-6510140</v>
      </c>
    </row>
    <row r="44" spans="1:8" x14ac:dyDescent="0.3">
      <c r="A44" t="s">
        <v>947</v>
      </c>
      <c r="B44">
        <f t="shared" si="5"/>
        <v>3</v>
      </c>
      <c r="C44">
        <f t="shared" si="6"/>
        <v>43</v>
      </c>
      <c r="E44">
        <f t="shared" ref="E44" si="83">plan_id</f>
        <v>832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0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897262541</v>
      </c>
    </row>
    <row r="45" spans="1:8" x14ac:dyDescent="0.3">
      <c r="A45" t="s">
        <v>947</v>
      </c>
      <c r="B45">
        <f t="shared" si="5"/>
        <v>3</v>
      </c>
      <c r="C45">
        <f t="shared" si="6"/>
        <v>44</v>
      </c>
      <c r="E45">
        <f t="shared" ref="E45" si="85">plan_id</f>
        <v>832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0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t="s">
        <v>947</v>
      </c>
      <c r="B46">
        <f t="shared" si="5"/>
        <v>3</v>
      </c>
      <c r="C46">
        <f t="shared" si="6"/>
        <v>45</v>
      </c>
      <c r="E46">
        <f t="shared" ref="E46" si="87">plan_id</f>
        <v>832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0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t="s">
        <v>947</v>
      </c>
      <c r="B47">
        <f t="shared" si="5"/>
        <v>3</v>
      </c>
      <c r="C47">
        <f t="shared" si="6"/>
        <v>46</v>
      </c>
      <c r="E47">
        <f t="shared" ref="E47" si="89">plan_id</f>
        <v>832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0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t="s">
        <v>947</v>
      </c>
      <c r="B48">
        <f t="shared" si="5"/>
        <v>3</v>
      </c>
      <c r="C48">
        <f t="shared" si="6"/>
        <v>47</v>
      </c>
      <c r="E48">
        <f t="shared" ref="E48" si="91">plan_id</f>
        <v>832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0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13018488169</v>
      </c>
    </row>
    <row r="49" spans="1:8" x14ac:dyDescent="0.3">
      <c r="A49" t="s">
        <v>947</v>
      </c>
      <c r="B49">
        <f t="shared" si="5"/>
        <v>3</v>
      </c>
      <c r="C49">
        <f t="shared" si="6"/>
        <v>48</v>
      </c>
      <c r="E49">
        <f t="shared" ref="E49" si="93">plan_id</f>
        <v>832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0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10221434162</v>
      </c>
    </row>
    <row r="50" spans="1:8" x14ac:dyDescent="0.3">
      <c r="A50" t="s">
        <v>947</v>
      </c>
      <c r="B50">
        <f t="shared" si="5"/>
        <v>3</v>
      </c>
      <c r="C50">
        <f t="shared" si="6"/>
        <v>49</v>
      </c>
      <c r="E50">
        <f t="shared" ref="E50" si="95">plan_id</f>
        <v>832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0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7841003041</v>
      </c>
    </row>
    <row r="51" spans="1:8" x14ac:dyDescent="0.3">
      <c r="A51" t="s">
        <v>947</v>
      </c>
      <c r="B51">
        <f t="shared" si="5"/>
        <v>3</v>
      </c>
      <c r="C51">
        <f t="shared" si="6"/>
        <v>50</v>
      </c>
      <c r="E51">
        <f t="shared" ref="E51" si="97">plan_id</f>
        <v>832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0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4.34</v>
      </c>
    </row>
    <row r="52" spans="1:8" x14ac:dyDescent="0.3">
      <c r="A52" t="s">
        <v>947</v>
      </c>
      <c r="B52">
        <f t="shared" si="5"/>
        <v>3</v>
      </c>
      <c r="C52">
        <f t="shared" si="6"/>
        <v>51</v>
      </c>
      <c r="E52">
        <f t="shared" ref="E52" si="99">plan_id</f>
        <v>832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0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27427723603</v>
      </c>
    </row>
    <row r="53" spans="1:8" x14ac:dyDescent="0.3">
      <c r="A53" t="s">
        <v>947</v>
      </c>
      <c r="B53">
        <f t="shared" si="5"/>
        <v>3</v>
      </c>
      <c r="C53">
        <f t="shared" si="6"/>
        <v>52</v>
      </c>
      <c r="E53">
        <f t="shared" ref="E53" si="101">plan_id</f>
        <v>832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0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462730192</v>
      </c>
    </row>
    <row r="54" spans="1:8" x14ac:dyDescent="0.3">
      <c r="A54" t="s">
        <v>947</v>
      </c>
      <c r="B54">
        <f t="shared" si="5"/>
        <v>3</v>
      </c>
      <c r="C54">
        <f t="shared" si="6"/>
        <v>53</v>
      </c>
      <c r="E54">
        <f t="shared" ref="E54" si="103">plan_id</f>
        <v>832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0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2086494384</v>
      </c>
    </row>
    <row r="55" spans="1:8" x14ac:dyDescent="0.3">
      <c r="A55" t="s">
        <v>947</v>
      </c>
      <c r="B55">
        <f t="shared" si="5"/>
        <v>3</v>
      </c>
      <c r="C55">
        <f t="shared" si="6"/>
        <v>54</v>
      </c>
      <c r="E55">
        <f t="shared" ref="E55" si="105">plan_id</f>
        <v>832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0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200806602</v>
      </c>
    </row>
    <row r="56" spans="1:8" x14ac:dyDescent="0.3">
      <c r="A56" t="s">
        <v>947</v>
      </c>
      <c r="B56">
        <f t="shared" si="5"/>
        <v>3</v>
      </c>
      <c r="C56">
        <f t="shared" si="6"/>
        <v>55</v>
      </c>
      <c r="E56">
        <f t="shared" ref="E56" si="107">plan_id</f>
        <v>832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0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-122326978</v>
      </c>
    </row>
    <row r="57" spans="1:8" x14ac:dyDescent="0.3">
      <c r="A57" t="s">
        <v>947</v>
      </c>
      <c r="B57">
        <f t="shared" si="5"/>
        <v>3</v>
      </c>
      <c r="C57">
        <f t="shared" si="6"/>
        <v>56</v>
      </c>
      <c r="E57">
        <f t="shared" ref="E57" si="109">plan_id</f>
        <v>832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0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947</v>
      </c>
      <c r="B58">
        <f t="shared" si="5"/>
        <v>3</v>
      </c>
      <c r="C58">
        <f t="shared" si="6"/>
        <v>57</v>
      </c>
      <c r="E58">
        <f t="shared" ref="E58" si="111">plan_id</f>
        <v>832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0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1212497566</v>
      </c>
    </row>
    <row r="59" spans="1:8" x14ac:dyDescent="0.3">
      <c r="A59" t="s">
        <v>947</v>
      </c>
      <c r="B59">
        <f t="shared" si="5"/>
        <v>3</v>
      </c>
      <c r="C59">
        <f t="shared" si="6"/>
        <v>58</v>
      </c>
      <c r="E59">
        <f t="shared" ref="E59" si="113">plan_id</f>
        <v>832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0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326007091</v>
      </c>
    </row>
    <row r="60" spans="1:8" x14ac:dyDescent="0.3">
      <c r="A60" t="s">
        <v>947</v>
      </c>
      <c r="B60">
        <f t="shared" si="5"/>
        <v>3</v>
      </c>
      <c r="C60">
        <f t="shared" si="6"/>
        <v>59</v>
      </c>
      <c r="E60">
        <f t="shared" ref="E60" si="115">plan_id</f>
        <v>832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0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2815090995</v>
      </c>
    </row>
    <row r="61" spans="1:8" x14ac:dyDescent="0.3">
      <c r="A61" t="s">
        <v>947</v>
      </c>
      <c r="B61">
        <f t="shared" si="5"/>
        <v>3</v>
      </c>
      <c r="C61">
        <f t="shared" si="6"/>
        <v>60</v>
      </c>
      <c r="E61">
        <f t="shared" ref="E61" si="117">plan_id</f>
        <v>832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0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-1877113903</v>
      </c>
    </row>
    <row r="62" spans="1:8" x14ac:dyDescent="0.3">
      <c r="A62" t="s">
        <v>947</v>
      </c>
      <c r="B62">
        <f t="shared" si="5"/>
        <v>3</v>
      </c>
      <c r="C62">
        <f t="shared" si="6"/>
        <v>61</v>
      </c>
      <c r="E62">
        <f t="shared" ref="E62" si="119">plan_id</f>
        <v>832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0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-58777337</v>
      </c>
    </row>
    <row r="63" spans="1:8" x14ac:dyDescent="0.3">
      <c r="A63" t="s">
        <v>947</v>
      </c>
      <c r="B63">
        <f t="shared" si="5"/>
        <v>3</v>
      </c>
      <c r="C63">
        <f t="shared" si="6"/>
        <v>62</v>
      </c>
      <c r="E63">
        <f t="shared" ref="E63" si="121">plan_id</f>
        <v>832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0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-1935891240</v>
      </c>
    </row>
    <row r="64" spans="1:8" x14ac:dyDescent="0.3">
      <c r="A64" t="s">
        <v>947</v>
      </c>
      <c r="B64">
        <f t="shared" si="5"/>
        <v>3</v>
      </c>
      <c r="C64">
        <f t="shared" si="6"/>
        <v>63</v>
      </c>
      <c r="E64">
        <f t="shared" ref="E64" si="123">plan_id</f>
        <v>832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0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-15026969</v>
      </c>
    </row>
    <row r="65" spans="1:8" x14ac:dyDescent="0.3">
      <c r="A65" t="s">
        <v>947</v>
      </c>
      <c r="B65">
        <f t="shared" si="5"/>
        <v>3</v>
      </c>
      <c r="C65">
        <f t="shared" si="6"/>
        <v>64</v>
      </c>
      <c r="E65">
        <f t="shared" ref="E65" si="125">plan_id</f>
        <v>832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0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947</v>
      </c>
      <c r="B66">
        <f t="shared" si="5"/>
        <v>3</v>
      </c>
      <c r="C66">
        <f t="shared" si="6"/>
        <v>65</v>
      </c>
      <c r="E66">
        <f t="shared" ref="E66" si="127">plan_id</f>
        <v>832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0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6510140</v>
      </c>
    </row>
    <row r="67" spans="1:8" x14ac:dyDescent="0.3">
      <c r="A67" t="s">
        <v>947</v>
      </c>
      <c r="B67">
        <f t="shared" si="5"/>
        <v>3</v>
      </c>
      <c r="C67">
        <f t="shared" si="6"/>
        <v>66</v>
      </c>
      <c r="E67">
        <f t="shared" ref="E67" si="129">plan_id</f>
        <v>832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0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15488914818</v>
      </c>
    </row>
    <row r="68" spans="1:8" x14ac:dyDescent="0.3">
      <c r="A68" t="s">
        <v>947</v>
      </c>
      <c r="B68">
        <f t="shared" si="5"/>
        <v>3</v>
      </c>
      <c r="C68">
        <f t="shared" si="6"/>
        <v>67</v>
      </c>
      <c r="E68">
        <f t="shared" ref="E68" si="131">plan_id</f>
        <v>832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0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10221434162</v>
      </c>
    </row>
    <row r="69" spans="1:8" x14ac:dyDescent="0.3">
      <c r="A69" t="s">
        <v>947</v>
      </c>
      <c r="B69">
        <v>4</v>
      </c>
      <c r="C69">
        <v>3</v>
      </c>
      <c r="E69">
        <f t="shared" ref="E69" si="133">plan_id</f>
        <v>832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0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947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832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0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947</v>
      </c>
      <c r="B71">
        <f t="shared" si="135"/>
        <v>4</v>
      </c>
      <c r="C71">
        <f t="shared" si="136"/>
        <v>5</v>
      </c>
      <c r="E71">
        <f t="shared" ref="E71" si="140">plan_id</f>
        <v>832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0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947</v>
      </c>
      <c r="B72">
        <f t="shared" si="135"/>
        <v>4</v>
      </c>
      <c r="C72">
        <f t="shared" si="136"/>
        <v>6</v>
      </c>
      <c r="E72">
        <f t="shared" ref="E72" si="142">plan_id</f>
        <v>832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0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75259</v>
      </c>
    </row>
    <row r="73" spans="1:8" x14ac:dyDescent="0.3">
      <c r="A73" t="s">
        <v>947</v>
      </c>
      <c r="B73">
        <f t="shared" si="135"/>
        <v>4</v>
      </c>
      <c r="C73">
        <f t="shared" si="136"/>
        <v>7</v>
      </c>
      <c r="E73">
        <f t="shared" ref="E73" si="144">plan_id</f>
        <v>832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0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6606</v>
      </c>
    </row>
    <row r="74" spans="1:8" x14ac:dyDescent="0.3">
      <c r="A74" t="s">
        <v>947</v>
      </c>
      <c r="B74">
        <f t="shared" si="135"/>
        <v>4</v>
      </c>
      <c r="C74">
        <f t="shared" si="136"/>
        <v>8</v>
      </c>
      <c r="E74">
        <f t="shared" ref="E74" si="146">plan_id</f>
        <v>832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0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19005</v>
      </c>
    </row>
    <row r="75" spans="1:8" x14ac:dyDescent="0.3">
      <c r="A75" t="s">
        <v>947</v>
      </c>
      <c r="B75">
        <f t="shared" si="135"/>
        <v>4</v>
      </c>
      <c r="C75">
        <f t="shared" si="136"/>
        <v>9</v>
      </c>
      <c r="E75">
        <f t="shared" ref="E75" si="148">plan_id</f>
        <v>832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0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85885</v>
      </c>
    </row>
    <row r="76" spans="1:8" x14ac:dyDescent="0.3">
      <c r="A76" t="s">
        <v>947</v>
      </c>
      <c r="B76">
        <f t="shared" si="135"/>
        <v>4</v>
      </c>
      <c r="C76">
        <f t="shared" si="136"/>
        <v>10</v>
      </c>
      <c r="E76">
        <f t="shared" ref="E76" si="150">plan_id</f>
        <v>832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0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186755</v>
      </c>
    </row>
    <row r="77" spans="1:8" x14ac:dyDescent="0.3">
      <c r="A77" t="s">
        <v>947</v>
      </c>
      <c r="B77">
        <f t="shared" si="135"/>
        <v>4</v>
      </c>
      <c r="C77">
        <f t="shared" si="136"/>
        <v>11</v>
      </c>
      <c r="E77">
        <f t="shared" ref="E77" si="152">plan_id</f>
        <v>832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0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t="s">
        <v>947</v>
      </c>
      <c r="B78">
        <f t="shared" si="135"/>
        <v>4</v>
      </c>
      <c r="C78">
        <f t="shared" si="136"/>
        <v>12</v>
      </c>
      <c r="E78">
        <f t="shared" ref="E78" si="154">plan_id</f>
        <v>832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0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947</v>
      </c>
      <c r="B79">
        <f t="shared" si="135"/>
        <v>4</v>
      </c>
      <c r="C79">
        <f t="shared" si="136"/>
        <v>13</v>
      </c>
      <c r="E79">
        <f t="shared" ref="E79" si="156">plan_id</f>
        <v>832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0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947</v>
      </c>
      <c r="B80">
        <f t="shared" si="135"/>
        <v>4</v>
      </c>
      <c r="C80">
        <f t="shared" si="136"/>
        <v>14</v>
      </c>
      <c r="E80">
        <f t="shared" ref="E80" si="158">plan_id</f>
        <v>832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0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947</v>
      </c>
      <c r="B81">
        <f t="shared" si="135"/>
        <v>4</v>
      </c>
      <c r="C81">
        <f t="shared" si="136"/>
        <v>15</v>
      </c>
      <c r="E81">
        <f t="shared" ref="E81" si="160">plan_id</f>
        <v>832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0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t="s">
        <v>947</v>
      </c>
      <c r="B82">
        <f t="shared" si="135"/>
        <v>4</v>
      </c>
      <c r="C82">
        <f t="shared" si="136"/>
        <v>16</v>
      </c>
      <c r="E82">
        <f t="shared" ref="E82" si="162">plan_id</f>
        <v>832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0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t="s">
        <v>947</v>
      </c>
      <c r="B83">
        <f t="shared" si="135"/>
        <v>4</v>
      </c>
      <c r="C83">
        <f t="shared" si="136"/>
        <v>17</v>
      </c>
      <c r="E83">
        <f t="shared" ref="E83" si="164">plan_id</f>
        <v>832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0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28646296897</v>
      </c>
    </row>
    <row r="84" spans="1:8" x14ac:dyDescent="0.3">
      <c r="A84" t="s">
        <v>947</v>
      </c>
      <c r="B84">
        <f t="shared" si="135"/>
        <v>4</v>
      </c>
      <c r="C84">
        <f t="shared" si="136"/>
        <v>18</v>
      </c>
      <c r="E84">
        <f t="shared" ref="E84" si="166">plan_id</f>
        <v>832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0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17894019588</v>
      </c>
    </row>
    <row r="85" spans="1:8" x14ac:dyDescent="0.3">
      <c r="A85" t="s">
        <v>947</v>
      </c>
      <c r="B85">
        <f t="shared" si="135"/>
        <v>4</v>
      </c>
      <c r="C85">
        <f t="shared" si="136"/>
        <v>19</v>
      </c>
      <c r="E85">
        <f t="shared" ref="E85" si="168">plan_id</f>
        <v>832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0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10752277309</v>
      </c>
    </row>
    <row r="86" spans="1:8" x14ac:dyDescent="0.3">
      <c r="A86" t="s">
        <v>947</v>
      </c>
      <c r="B86">
        <f t="shared" si="135"/>
        <v>4</v>
      </c>
      <c r="C86">
        <f t="shared" si="136"/>
        <v>20</v>
      </c>
      <c r="E86">
        <f t="shared" ref="E86" si="170">plan_id</f>
        <v>832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0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0.625</v>
      </c>
    </row>
    <row r="87" spans="1:8" x14ac:dyDescent="0.3">
      <c r="A87" t="s">
        <v>947</v>
      </c>
      <c r="B87">
        <f t="shared" si="135"/>
        <v>4</v>
      </c>
      <c r="C87">
        <f t="shared" si="136"/>
        <v>21</v>
      </c>
      <c r="E87">
        <f t="shared" ref="E87" si="172">plan_id</f>
        <v>832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0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3815648662</v>
      </c>
    </row>
    <row r="88" spans="1:8" x14ac:dyDescent="0.3">
      <c r="A88" t="s">
        <v>947</v>
      </c>
      <c r="B88">
        <f t="shared" si="135"/>
        <v>4</v>
      </c>
      <c r="C88">
        <f t="shared" si="136"/>
        <v>22</v>
      </c>
      <c r="E88">
        <f t="shared" ref="E88" si="174">plan_id</f>
        <v>832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0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744271696</v>
      </c>
    </row>
    <row r="89" spans="1:8" x14ac:dyDescent="0.3">
      <c r="A89" t="s">
        <v>947</v>
      </c>
      <c r="B89">
        <f t="shared" si="135"/>
        <v>4</v>
      </c>
      <c r="C89">
        <f t="shared" si="136"/>
        <v>23</v>
      </c>
      <c r="E89">
        <f t="shared" ref="E89" si="176">plan_id</f>
        <v>832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0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947</v>
      </c>
      <c r="B90">
        <f t="shared" si="135"/>
        <v>4</v>
      </c>
      <c r="C90">
        <f t="shared" si="136"/>
        <v>24</v>
      </c>
      <c r="E90">
        <f t="shared" ref="E90" si="178">plan_id</f>
        <v>832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0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947</v>
      </c>
      <c r="B91">
        <f t="shared" si="135"/>
        <v>4</v>
      </c>
      <c r="C91">
        <f t="shared" si="136"/>
        <v>25</v>
      </c>
      <c r="E91">
        <f t="shared" ref="E91" si="180">plan_id</f>
        <v>832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0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0.31771424373348134</v>
      </c>
    </row>
    <row r="92" spans="1:8" x14ac:dyDescent="0.3">
      <c r="A92" t="s">
        <v>947</v>
      </c>
      <c r="B92">
        <f t="shared" si="135"/>
        <v>4</v>
      </c>
      <c r="C92">
        <f t="shared" si="136"/>
        <v>26</v>
      </c>
      <c r="E92">
        <f t="shared" ref="E92" si="182">plan_id</f>
        <v>832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0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0.34163800115619763</v>
      </c>
    </row>
    <row r="93" spans="1:8" x14ac:dyDescent="0.3">
      <c r="A93" t="s">
        <v>947</v>
      </c>
      <c r="B93">
        <f t="shared" si="135"/>
        <v>4</v>
      </c>
      <c r="C93">
        <f t="shared" si="136"/>
        <v>27</v>
      </c>
      <c r="E93">
        <f t="shared" ref="E93" si="184">plan_id</f>
        <v>832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0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1212285929</v>
      </c>
    </row>
    <row r="94" spans="1:8" x14ac:dyDescent="0.3">
      <c r="A94" t="s">
        <v>947</v>
      </c>
      <c r="B94">
        <f t="shared" si="135"/>
        <v>4</v>
      </c>
      <c r="C94">
        <f t="shared" si="136"/>
        <v>28</v>
      </c>
      <c r="E94">
        <f t="shared" ref="E94" si="186">plan_id</f>
        <v>832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0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1303570582</v>
      </c>
    </row>
    <row r="95" spans="1:8" x14ac:dyDescent="0.3">
      <c r="A95" t="s">
        <v>947</v>
      </c>
      <c r="B95">
        <f t="shared" si="135"/>
        <v>4</v>
      </c>
      <c r="C95">
        <f t="shared" si="136"/>
        <v>29</v>
      </c>
      <c r="E95">
        <f t="shared" ref="E95" si="188">plan_id</f>
        <v>832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0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-91284653</v>
      </c>
    </row>
    <row r="96" spans="1:8" x14ac:dyDescent="0.3">
      <c r="A96" t="s">
        <v>947</v>
      </c>
      <c r="B96">
        <f t="shared" si="135"/>
        <v>4</v>
      </c>
      <c r="C96">
        <f t="shared" si="136"/>
        <v>30</v>
      </c>
      <c r="E96">
        <f t="shared" ref="E96" si="190">plan_id</f>
        <v>832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0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1.0752996061542177</v>
      </c>
    </row>
    <row r="97" spans="1:8" x14ac:dyDescent="0.3">
      <c r="A97" t="s">
        <v>947</v>
      </c>
      <c r="B97">
        <f t="shared" si="135"/>
        <v>4</v>
      </c>
      <c r="C97">
        <f t="shared" si="136"/>
        <v>31</v>
      </c>
      <c r="E97">
        <f t="shared" ref="E97" si="192">plan_id</f>
        <v>832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0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459658120</v>
      </c>
    </row>
    <row r="98" spans="1:8" x14ac:dyDescent="0.3">
      <c r="A98" t="s">
        <v>947</v>
      </c>
      <c r="B98">
        <f t="shared" si="135"/>
        <v>4</v>
      </c>
      <c r="C98">
        <f t="shared" si="136"/>
        <v>32</v>
      </c>
      <c r="E98">
        <f t="shared" ref="E98" si="194">plan_id</f>
        <v>832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0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2137096756</v>
      </c>
    </row>
    <row r="99" spans="1:8" x14ac:dyDescent="0.3">
      <c r="A99" t="s">
        <v>947</v>
      </c>
      <c r="B99">
        <f t="shared" si="135"/>
        <v>4</v>
      </c>
      <c r="C99">
        <f t="shared" si="136"/>
        <v>33</v>
      </c>
      <c r="E99">
        <f t="shared" ref="E99" si="196">plan_id</f>
        <v>832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0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947</v>
      </c>
      <c r="B100">
        <f t="shared" si="135"/>
        <v>4</v>
      </c>
      <c r="C100">
        <f t="shared" si="136"/>
        <v>34</v>
      </c>
      <c r="E100">
        <f t="shared" ref="E100" si="198">plan_id</f>
        <v>832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0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-36963236</v>
      </c>
    </row>
    <row r="101" spans="1:8" x14ac:dyDescent="0.3">
      <c r="A101" t="s">
        <v>947</v>
      </c>
      <c r="B101">
        <f t="shared" si="135"/>
        <v>4</v>
      </c>
      <c r="C101">
        <f t="shared" si="136"/>
        <v>35</v>
      </c>
      <c r="E101">
        <f t="shared" ref="E101" si="200">plan_id</f>
        <v>832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0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947</v>
      </c>
      <c r="B102">
        <f t="shared" si="135"/>
        <v>4</v>
      </c>
      <c r="C102">
        <f t="shared" si="136"/>
        <v>36</v>
      </c>
      <c r="E102">
        <f t="shared" ref="E102" si="202">plan_id</f>
        <v>832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0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-324920644</v>
      </c>
    </row>
    <row r="103" spans="1:8" x14ac:dyDescent="0.3">
      <c r="A103" t="s">
        <v>947</v>
      </c>
      <c r="B103">
        <f t="shared" si="135"/>
        <v>4</v>
      </c>
      <c r="C103">
        <f t="shared" si="136"/>
        <v>37</v>
      </c>
      <c r="E103">
        <f t="shared" ref="E103" si="204">plan_id</f>
        <v>832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0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-1369184585</v>
      </c>
    </row>
    <row r="104" spans="1:8" x14ac:dyDescent="0.3">
      <c r="A104" t="s">
        <v>947</v>
      </c>
      <c r="B104">
        <f t="shared" si="135"/>
        <v>4</v>
      </c>
      <c r="C104">
        <f t="shared" si="136"/>
        <v>38</v>
      </c>
      <c r="E104">
        <f t="shared" ref="E104" si="206">plan_id</f>
        <v>832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0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-140839450</v>
      </c>
    </row>
    <row r="105" spans="1:8" x14ac:dyDescent="0.3">
      <c r="A105" t="s">
        <v>947</v>
      </c>
      <c r="B105">
        <f t="shared" si="135"/>
        <v>4</v>
      </c>
      <c r="C105">
        <f t="shared" si="136"/>
        <v>39</v>
      </c>
      <c r="E105">
        <f t="shared" ref="E105" si="208">plan_id</f>
        <v>832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0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18023794</v>
      </c>
    </row>
    <row r="106" spans="1:8" x14ac:dyDescent="0.3">
      <c r="A106" t="s">
        <v>947</v>
      </c>
      <c r="B106">
        <f t="shared" si="135"/>
        <v>4</v>
      </c>
      <c r="C106">
        <f t="shared" si="136"/>
        <v>40</v>
      </c>
      <c r="E106">
        <f t="shared" ref="E106" si="210">plan_id</f>
        <v>832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0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947</v>
      </c>
      <c r="B107">
        <f t="shared" si="135"/>
        <v>4</v>
      </c>
      <c r="C107">
        <f t="shared" si="136"/>
        <v>41</v>
      </c>
      <c r="E107">
        <f t="shared" ref="E107" si="212">plan_id</f>
        <v>832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0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947</v>
      </c>
      <c r="B108">
        <f t="shared" si="135"/>
        <v>4</v>
      </c>
      <c r="C108">
        <f t="shared" si="136"/>
        <v>42</v>
      </c>
      <c r="E108">
        <f t="shared" ref="E108" si="214">plan_id</f>
        <v>832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0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1400941</v>
      </c>
    </row>
    <row r="109" spans="1:8" x14ac:dyDescent="0.3">
      <c r="A109" t="s">
        <v>947</v>
      </c>
      <c r="B109">
        <f t="shared" si="135"/>
        <v>4</v>
      </c>
      <c r="C109">
        <f t="shared" si="136"/>
        <v>43</v>
      </c>
      <c r="E109">
        <f t="shared" ref="E109" si="216">plan_id</f>
        <v>832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0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744271696</v>
      </c>
    </row>
    <row r="110" spans="1:8" x14ac:dyDescent="0.3">
      <c r="A110" t="s">
        <v>947</v>
      </c>
      <c r="B110">
        <f t="shared" si="135"/>
        <v>4</v>
      </c>
      <c r="C110">
        <f t="shared" si="136"/>
        <v>44</v>
      </c>
      <c r="E110">
        <f t="shared" ref="E110" si="218">plan_id</f>
        <v>832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0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t="s">
        <v>947</v>
      </c>
      <c r="B111">
        <f t="shared" si="135"/>
        <v>4</v>
      </c>
      <c r="C111">
        <f t="shared" si="136"/>
        <v>45</v>
      </c>
      <c r="E111">
        <f t="shared" ref="E111" si="220">plan_id</f>
        <v>832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0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t="s">
        <v>947</v>
      </c>
      <c r="B112">
        <f t="shared" si="135"/>
        <v>4</v>
      </c>
      <c r="C112">
        <f t="shared" si="136"/>
        <v>46</v>
      </c>
      <c r="E112">
        <f t="shared" ref="E112" si="222">plan_id</f>
        <v>832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0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t="s">
        <v>947</v>
      </c>
      <c r="B113">
        <f t="shared" si="135"/>
        <v>4</v>
      </c>
      <c r="C113">
        <f t="shared" si="136"/>
        <v>47</v>
      </c>
      <c r="E113">
        <f t="shared" ref="E113" si="224">plan_id</f>
        <v>832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0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13605538764</v>
      </c>
    </row>
    <row r="114" spans="1:8" x14ac:dyDescent="0.3">
      <c r="A114" t="s">
        <v>947</v>
      </c>
      <c r="B114">
        <f t="shared" si="135"/>
        <v>4</v>
      </c>
      <c r="C114">
        <f t="shared" si="136"/>
        <v>48</v>
      </c>
      <c r="E114">
        <f t="shared" ref="E114" si="226">plan_id</f>
        <v>832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0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10752277309</v>
      </c>
    </row>
    <row r="115" spans="1:8" x14ac:dyDescent="0.3">
      <c r="A115" t="s">
        <v>947</v>
      </c>
      <c r="B115">
        <f t="shared" si="135"/>
        <v>4</v>
      </c>
      <c r="C115">
        <f t="shared" si="136"/>
        <v>49</v>
      </c>
      <c r="E115">
        <f t="shared" ref="E115" si="228">plan_id</f>
        <v>832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0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8325523367</v>
      </c>
    </row>
    <row r="116" spans="1:8" x14ac:dyDescent="0.3">
      <c r="A116" t="s">
        <v>947</v>
      </c>
      <c r="B116">
        <f t="shared" si="135"/>
        <v>4</v>
      </c>
      <c r="C116">
        <f t="shared" si="136"/>
        <v>50</v>
      </c>
      <c r="E116">
        <f t="shared" ref="E116" si="230">plan_id</f>
        <v>832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0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4.3099999999999996</v>
      </c>
    </row>
    <row r="117" spans="1:8" x14ac:dyDescent="0.3">
      <c r="A117" t="s">
        <v>947</v>
      </c>
      <c r="B117">
        <f t="shared" si="135"/>
        <v>4</v>
      </c>
      <c r="C117">
        <f t="shared" si="136"/>
        <v>51</v>
      </c>
      <c r="E117">
        <f t="shared" ref="E117" si="232">plan_id</f>
        <v>832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0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28119536563</v>
      </c>
    </row>
    <row r="118" spans="1:8" x14ac:dyDescent="0.3">
      <c r="A118" t="s">
        <v>947</v>
      </c>
      <c r="B118">
        <f t="shared" si="135"/>
        <v>4</v>
      </c>
      <c r="C118">
        <f t="shared" si="136"/>
        <v>52</v>
      </c>
      <c r="E118">
        <f t="shared" ref="E118" si="234">plan_id</f>
        <v>832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0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459658120</v>
      </c>
    </row>
    <row r="119" spans="1:8" x14ac:dyDescent="0.3">
      <c r="A119" t="s">
        <v>947</v>
      </c>
      <c r="B119">
        <f t="shared" si="135"/>
        <v>4</v>
      </c>
      <c r="C119">
        <f t="shared" si="136"/>
        <v>53</v>
      </c>
      <c r="E119">
        <f t="shared" ref="E119" si="236">plan_id</f>
        <v>832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0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2137096756</v>
      </c>
    </row>
    <row r="120" spans="1:8" x14ac:dyDescent="0.3">
      <c r="A120" t="s">
        <v>947</v>
      </c>
      <c r="B120">
        <f t="shared" si="135"/>
        <v>4</v>
      </c>
      <c r="C120">
        <f t="shared" si="136"/>
        <v>54</v>
      </c>
      <c r="E120">
        <f t="shared" ref="E120" si="238">plan_id</f>
        <v>832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0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947</v>
      </c>
      <c r="B121">
        <f t="shared" si="135"/>
        <v>4</v>
      </c>
      <c r="C121">
        <f t="shared" si="136"/>
        <v>55</v>
      </c>
      <c r="E121">
        <f t="shared" ref="E121" si="240">plan_id</f>
        <v>832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0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-62489198</v>
      </c>
    </row>
    <row r="122" spans="1:8" x14ac:dyDescent="0.3">
      <c r="A122" t="s">
        <v>947</v>
      </c>
      <c r="B122">
        <f t="shared" si="135"/>
        <v>4</v>
      </c>
      <c r="C122">
        <f t="shared" si="136"/>
        <v>56</v>
      </c>
      <c r="E122">
        <f t="shared" ref="E122" si="242">plan_id</f>
        <v>832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0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947</v>
      </c>
      <c r="B123">
        <f t="shared" si="135"/>
        <v>4</v>
      </c>
      <c r="C123">
        <f t="shared" si="136"/>
        <v>57</v>
      </c>
      <c r="E123">
        <f t="shared" ref="E123" si="244">plan_id</f>
        <v>832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0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1254892305</v>
      </c>
    </row>
    <row r="124" spans="1:8" x14ac:dyDescent="0.3">
      <c r="A124" t="s">
        <v>947</v>
      </c>
      <c r="B124">
        <f t="shared" si="135"/>
        <v>4</v>
      </c>
      <c r="C124">
        <f t="shared" si="136"/>
        <v>58</v>
      </c>
      <c r="E124">
        <f t="shared" ref="E124" si="246">plan_id</f>
        <v>832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0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324920644</v>
      </c>
    </row>
    <row r="125" spans="1:8" x14ac:dyDescent="0.3">
      <c r="A125" t="s">
        <v>947</v>
      </c>
      <c r="B125">
        <f t="shared" si="135"/>
        <v>4</v>
      </c>
      <c r="C125">
        <f t="shared" si="136"/>
        <v>59</v>
      </c>
      <c r="E125">
        <f t="shared" ref="E125" si="248">plan_id</f>
        <v>832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0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443034317</v>
      </c>
    </row>
    <row r="126" spans="1:8" x14ac:dyDescent="0.3">
      <c r="A126" t="s">
        <v>947</v>
      </c>
      <c r="B126">
        <f t="shared" si="135"/>
        <v>4</v>
      </c>
      <c r="C126">
        <f t="shared" si="136"/>
        <v>60</v>
      </c>
      <c r="E126">
        <f t="shared" ref="E126" si="250">plan_id</f>
        <v>832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0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-1955102582</v>
      </c>
    </row>
    <row r="127" spans="1:8" x14ac:dyDescent="0.3">
      <c r="A127" t="s">
        <v>947</v>
      </c>
      <c r="B127">
        <f t="shared" si="135"/>
        <v>4</v>
      </c>
      <c r="C127">
        <f t="shared" si="136"/>
        <v>61</v>
      </c>
      <c r="E127">
        <f t="shared" ref="E127" si="252">plan_id</f>
        <v>832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0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-52402762</v>
      </c>
    </row>
    <row r="128" spans="1:8" x14ac:dyDescent="0.3">
      <c r="A128" t="s">
        <v>947</v>
      </c>
      <c r="B128">
        <f t="shared" si="135"/>
        <v>4</v>
      </c>
      <c r="C128">
        <f t="shared" si="136"/>
        <v>62</v>
      </c>
      <c r="E128">
        <f t="shared" ref="E128" si="254">plan_id</f>
        <v>832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0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-2007505344</v>
      </c>
    </row>
    <row r="129" spans="1:8" x14ac:dyDescent="0.3">
      <c r="A129" t="s">
        <v>947</v>
      </c>
      <c r="B129">
        <f t="shared" si="135"/>
        <v>4</v>
      </c>
      <c r="C129">
        <f t="shared" si="136"/>
        <v>63</v>
      </c>
      <c r="E129">
        <f t="shared" ref="E129" si="256">plan_id</f>
        <v>832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0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-18023794</v>
      </c>
    </row>
    <row r="130" spans="1:8" x14ac:dyDescent="0.3">
      <c r="A130" t="s">
        <v>947</v>
      </c>
      <c r="B130">
        <f t="shared" si="135"/>
        <v>4</v>
      </c>
      <c r="C130">
        <f t="shared" si="136"/>
        <v>64</v>
      </c>
      <c r="E130">
        <f t="shared" ref="E130" si="258">plan_id</f>
        <v>832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0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947</v>
      </c>
      <c r="B131">
        <f t="shared" si="135"/>
        <v>4</v>
      </c>
      <c r="C131">
        <f t="shared" si="136"/>
        <v>65</v>
      </c>
      <c r="E131">
        <f t="shared" ref="E131" si="260">plan_id</f>
        <v>832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0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-1400941</v>
      </c>
    </row>
    <row r="132" spans="1:8" x14ac:dyDescent="0.3">
      <c r="A132" t="s">
        <v>947</v>
      </c>
      <c r="B132">
        <f t="shared" si="135"/>
        <v>4</v>
      </c>
      <c r="C132">
        <f t="shared" si="136"/>
        <v>66</v>
      </c>
      <c r="E132">
        <f t="shared" ref="E132" si="262">plan_id</f>
        <v>832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0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17898102401</v>
      </c>
    </row>
    <row r="133" spans="1:8" x14ac:dyDescent="0.3">
      <c r="A133" t="s">
        <v>947</v>
      </c>
      <c r="B133">
        <f t="shared" si="135"/>
        <v>4</v>
      </c>
      <c r="C133">
        <f t="shared" si="136"/>
        <v>67</v>
      </c>
      <c r="E133">
        <f t="shared" ref="E133" si="264">plan_id</f>
        <v>832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0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10752277309</v>
      </c>
    </row>
    <row r="134" spans="1:8" x14ac:dyDescent="0.3">
      <c r="A134" t="s">
        <v>947</v>
      </c>
      <c r="B134">
        <f>B69+1</f>
        <v>5</v>
      </c>
      <c r="C134">
        <f>C69</f>
        <v>3</v>
      </c>
      <c r="E134">
        <f t="shared" ref="E134" si="266">plan_id</f>
        <v>832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0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947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832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0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947</v>
      </c>
      <c r="B136">
        <f t="shared" si="269"/>
        <v>5</v>
      </c>
      <c r="C136">
        <f t="shared" si="270"/>
        <v>5</v>
      </c>
      <c r="E136">
        <f t="shared" ref="E136" si="273">plan_id</f>
        <v>832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0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947</v>
      </c>
      <c r="B137">
        <f t="shared" si="269"/>
        <v>5</v>
      </c>
      <c r="C137">
        <f t="shared" si="270"/>
        <v>6</v>
      </c>
      <c r="E137">
        <f t="shared" ref="E137" si="275">plan_id</f>
        <v>832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0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75828</v>
      </c>
    </row>
    <row r="138" spans="1:8" x14ac:dyDescent="0.3">
      <c r="A138" t="s">
        <v>947</v>
      </c>
      <c r="B138">
        <f t="shared" si="269"/>
        <v>5</v>
      </c>
      <c r="C138">
        <f t="shared" si="270"/>
        <v>7</v>
      </c>
      <c r="E138">
        <f t="shared" ref="E138" si="277">plan_id</f>
        <v>832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0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6687</v>
      </c>
    </row>
    <row r="139" spans="1:8" x14ac:dyDescent="0.3">
      <c r="A139" t="s">
        <v>947</v>
      </c>
      <c r="B139">
        <f t="shared" si="269"/>
        <v>5</v>
      </c>
      <c r="C139">
        <f t="shared" si="270"/>
        <v>8</v>
      </c>
      <c r="E139">
        <f t="shared" ref="E139" si="279">plan_id</f>
        <v>832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0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19842</v>
      </c>
    </row>
    <row r="140" spans="1:8" x14ac:dyDescent="0.3">
      <c r="A140" t="s">
        <v>947</v>
      </c>
      <c r="B140">
        <f t="shared" si="269"/>
        <v>5</v>
      </c>
      <c r="C140">
        <f t="shared" si="270"/>
        <v>9</v>
      </c>
      <c r="E140">
        <f t="shared" ref="E140" si="281">plan_id</f>
        <v>832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0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86572</v>
      </c>
    </row>
    <row r="141" spans="1:8" x14ac:dyDescent="0.3">
      <c r="A141" t="s">
        <v>947</v>
      </c>
      <c r="B141">
        <f t="shared" si="269"/>
        <v>5</v>
      </c>
      <c r="C141">
        <f t="shared" si="270"/>
        <v>10</v>
      </c>
      <c r="E141">
        <f t="shared" ref="E141" si="283">plan_id</f>
        <v>832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0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188929</v>
      </c>
    </row>
    <row r="142" spans="1:8" x14ac:dyDescent="0.3">
      <c r="A142" t="s">
        <v>947</v>
      </c>
      <c r="B142">
        <f t="shared" si="269"/>
        <v>5</v>
      </c>
      <c r="C142">
        <f t="shared" si="270"/>
        <v>11</v>
      </c>
      <c r="E142">
        <f t="shared" ref="E142" si="285">plan_id</f>
        <v>832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0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8.2299999999999998E-2</v>
      </c>
    </row>
    <row r="143" spans="1:8" x14ac:dyDescent="0.3">
      <c r="A143" t="s">
        <v>947</v>
      </c>
      <c r="B143">
        <f t="shared" si="269"/>
        <v>5</v>
      </c>
      <c r="C143">
        <f t="shared" si="270"/>
        <v>12</v>
      </c>
      <c r="E143">
        <f t="shared" ref="E143" si="287">plan_id</f>
        <v>832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0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947</v>
      </c>
      <c r="B144">
        <f t="shared" si="269"/>
        <v>5</v>
      </c>
      <c r="C144">
        <f t="shared" si="270"/>
        <v>13</v>
      </c>
      <c r="E144">
        <f t="shared" ref="E144" si="289">plan_id</f>
        <v>832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0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947</v>
      </c>
      <c r="B145">
        <f t="shared" si="269"/>
        <v>5</v>
      </c>
      <c r="C145">
        <f t="shared" si="270"/>
        <v>14</v>
      </c>
      <c r="E145">
        <f t="shared" ref="E145" si="291">plan_id</f>
        <v>832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0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947</v>
      </c>
      <c r="B146">
        <f t="shared" si="269"/>
        <v>5</v>
      </c>
      <c r="C146">
        <f t="shared" si="270"/>
        <v>15</v>
      </c>
      <c r="E146">
        <f t="shared" ref="E146" si="293">plan_id</f>
        <v>832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0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t="s">
        <v>947</v>
      </c>
      <c r="B147">
        <f t="shared" si="269"/>
        <v>5</v>
      </c>
      <c r="C147">
        <f t="shared" si="270"/>
        <v>16</v>
      </c>
      <c r="E147">
        <f t="shared" ref="E147" si="295">plan_id</f>
        <v>832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0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t="s">
        <v>947</v>
      </c>
      <c r="B148">
        <f t="shared" si="269"/>
        <v>5</v>
      </c>
      <c r="C148">
        <f t="shared" si="270"/>
        <v>17</v>
      </c>
      <c r="E148">
        <f t="shared" ref="E148" si="297">plan_id</f>
        <v>832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0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29272401978</v>
      </c>
    </row>
    <row r="149" spans="1:8" x14ac:dyDescent="0.3">
      <c r="A149" t="s">
        <v>947</v>
      </c>
      <c r="B149">
        <f t="shared" si="269"/>
        <v>5</v>
      </c>
      <c r="C149">
        <f t="shared" si="270"/>
        <v>18</v>
      </c>
      <c r="E149">
        <f t="shared" ref="E149" si="299">plan_id</f>
        <v>832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0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17535415151</v>
      </c>
    </row>
    <row r="150" spans="1:8" x14ac:dyDescent="0.3">
      <c r="A150" t="s">
        <v>947</v>
      </c>
      <c r="B150">
        <f t="shared" si="269"/>
        <v>5</v>
      </c>
      <c r="C150">
        <f t="shared" si="270"/>
        <v>19</v>
      </c>
      <c r="E150">
        <f t="shared" ref="E150" si="301">plan_id</f>
        <v>832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0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11736986827</v>
      </c>
    </row>
    <row r="151" spans="1:8" x14ac:dyDescent="0.3">
      <c r="A151" t="s">
        <v>947</v>
      </c>
      <c r="B151">
        <f t="shared" si="269"/>
        <v>5</v>
      </c>
      <c r="C151">
        <f t="shared" si="270"/>
        <v>20</v>
      </c>
      <c r="E151">
        <f t="shared" ref="E151" si="303">plan_id</f>
        <v>832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0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0.59899999999999998</v>
      </c>
    </row>
    <row r="152" spans="1:8" x14ac:dyDescent="0.3">
      <c r="A152" t="s">
        <v>947</v>
      </c>
      <c r="B152">
        <f t="shared" si="269"/>
        <v>5</v>
      </c>
      <c r="C152">
        <f t="shared" si="270"/>
        <v>21</v>
      </c>
      <c r="E152">
        <f t="shared" ref="E152" si="305">plan_id</f>
        <v>832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0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3869730024</v>
      </c>
    </row>
    <row r="153" spans="1:8" x14ac:dyDescent="0.3">
      <c r="A153" t="s">
        <v>947</v>
      </c>
      <c r="B153">
        <f t="shared" si="269"/>
        <v>5</v>
      </c>
      <c r="C153">
        <f t="shared" si="270"/>
        <v>22</v>
      </c>
      <c r="E153">
        <f t="shared" ref="E153" si="307">plan_id</f>
        <v>832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0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1197423606</v>
      </c>
    </row>
    <row r="154" spans="1:8" x14ac:dyDescent="0.3">
      <c r="A154" t="s">
        <v>947</v>
      </c>
      <c r="B154">
        <f t="shared" si="269"/>
        <v>5</v>
      </c>
      <c r="C154">
        <f t="shared" si="270"/>
        <v>23</v>
      </c>
      <c r="E154">
        <f t="shared" ref="E154" si="309">plan_id</f>
        <v>832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0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947</v>
      </c>
      <c r="B155">
        <f t="shared" si="269"/>
        <v>5</v>
      </c>
      <c r="C155">
        <f t="shared" si="270"/>
        <v>24</v>
      </c>
      <c r="E155">
        <f t="shared" ref="E155" si="311">plan_id</f>
        <v>832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0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947</v>
      </c>
      <c r="B156">
        <f t="shared" si="269"/>
        <v>5</v>
      </c>
      <c r="C156">
        <f t="shared" si="270"/>
        <v>25</v>
      </c>
      <c r="E156">
        <f t="shared" ref="E156" si="313">plan_id</f>
        <v>832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0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0.30441234212570484</v>
      </c>
    </row>
    <row r="157" spans="1:8" x14ac:dyDescent="0.3">
      <c r="A157" t="s">
        <v>947</v>
      </c>
      <c r="B157">
        <f t="shared" si="269"/>
        <v>5</v>
      </c>
      <c r="C157">
        <f t="shared" si="270"/>
        <v>26</v>
      </c>
      <c r="E157">
        <f t="shared" ref="E157" si="315">plan_id</f>
        <v>832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0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0.32106782082842272</v>
      </c>
    </row>
    <row r="158" spans="1:8" x14ac:dyDescent="0.3">
      <c r="A158" t="s">
        <v>947</v>
      </c>
      <c r="B158">
        <f t="shared" si="269"/>
        <v>5</v>
      </c>
      <c r="C158">
        <f t="shared" si="270"/>
        <v>27</v>
      </c>
      <c r="E158">
        <f t="shared" ref="E158" si="317">plan_id</f>
        <v>832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0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1177993580</v>
      </c>
    </row>
    <row r="159" spans="1:8" x14ac:dyDescent="0.3">
      <c r="A159" t="s">
        <v>947</v>
      </c>
      <c r="B159">
        <f t="shared" si="269"/>
        <v>5</v>
      </c>
      <c r="C159">
        <f t="shared" si="270"/>
        <v>28</v>
      </c>
      <c r="E159">
        <f t="shared" ref="E159" si="319">plan_id</f>
        <v>832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0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1242445786</v>
      </c>
    </row>
    <row r="160" spans="1:8" x14ac:dyDescent="0.3">
      <c r="A160" t="s">
        <v>947</v>
      </c>
      <c r="B160">
        <f t="shared" si="269"/>
        <v>5</v>
      </c>
      <c r="C160">
        <f t="shared" si="270"/>
        <v>29</v>
      </c>
      <c r="E160">
        <f t="shared" ref="E160" si="321">plan_id</f>
        <v>832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0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-64452206</v>
      </c>
    </row>
    <row r="161" spans="1:8" x14ac:dyDescent="0.3">
      <c r="A161" t="s">
        <v>947</v>
      </c>
      <c r="B161">
        <f t="shared" si="269"/>
        <v>5</v>
      </c>
      <c r="C161">
        <f t="shared" si="270"/>
        <v>30</v>
      </c>
      <c r="E161">
        <f t="shared" ref="E161" si="323">plan_id</f>
        <v>832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0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1.0547135460619403</v>
      </c>
    </row>
    <row r="162" spans="1:8" x14ac:dyDescent="0.3">
      <c r="A162" t="s">
        <v>947</v>
      </c>
      <c r="B162">
        <f t="shared" si="269"/>
        <v>5</v>
      </c>
      <c r="C162">
        <f t="shared" si="270"/>
        <v>31</v>
      </c>
      <c r="E162">
        <f t="shared" ref="E162" si="325">plan_id</f>
        <v>832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0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463783246</v>
      </c>
    </row>
    <row r="163" spans="1:8" x14ac:dyDescent="0.3">
      <c r="A163" t="s">
        <v>947</v>
      </c>
      <c r="B163">
        <f t="shared" si="269"/>
        <v>5</v>
      </c>
      <c r="C163">
        <f t="shared" si="270"/>
        <v>32</v>
      </c>
      <c r="E163">
        <f t="shared" ref="E163" si="327">plan_id</f>
        <v>832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0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2176626375</v>
      </c>
    </row>
    <row r="164" spans="1:8" x14ac:dyDescent="0.3">
      <c r="A164" t="s">
        <v>947</v>
      </c>
      <c r="B164">
        <f t="shared" si="269"/>
        <v>5</v>
      </c>
      <c r="C164">
        <f t="shared" si="270"/>
        <v>33</v>
      </c>
      <c r="E164">
        <f t="shared" ref="E164" si="329">plan_id</f>
        <v>832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0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216473124</v>
      </c>
    </row>
    <row r="165" spans="1:8" x14ac:dyDescent="0.3">
      <c r="A165" t="s">
        <v>947</v>
      </c>
      <c r="B165">
        <f t="shared" si="269"/>
        <v>5</v>
      </c>
      <c r="C165">
        <f t="shared" si="270"/>
        <v>34</v>
      </c>
      <c r="E165">
        <f t="shared" ref="E165" si="331">plan_id</f>
        <v>832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0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-73287358</v>
      </c>
    </row>
    <row r="166" spans="1:8" x14ac:dyDescent="0.3">
      <c r="A166" t="s">
        <v>947</v>
      </c>
      <c r="B166">
        <f t="shared" si="269"/>
        <v>5</v>
      </c>
      <c r="C166">
        <f t="shared" si="270"/>
        <v>35</v>
      </c>
      <c r="E166">
        <f t="shared" ref="E166" si="333">plan_id</f>
        <v>832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0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947</v>
      </c>
      <c r="B167">
        <f t="shared" si="269"/>
        <v>5</v>
      </c>
      <c r="C167">
        <f t="shared" si="270"/>
        <v>36</v>
      </c>
      <c r="E167">
        <f t="shared" ref="E167" si="335">plan_id</f>
        <v>832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0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-330773316</v>
      </c>
    </row>
    <row r="168" spans="1:8" x14ac:dyDescent="0.3">
      <c r="A168" t="s">
        <v>947</v>
      </c>
      <c r="B168">
        <f t="shared" si="269"/>
        <v>5</v>
      </c>
      <c r="C168">
        <f t="shared" si="270"/>
        <v>37</v>
      </c>
      <c r="E168">
        <f t="shared" ref="E168" si="337">plan_id</f>
        <v>832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0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-1366015464</v>
      </c>
    </row>
    <row r="169" spans="1:8" x14ac:dyDescent="0.3">
      <c r="A169" t="s">
        <v>947</v>
      </c>
      <c r="B169">
        <f t="shared" si="269"/>
        <v>5</v>
      </c>
      <c r="C169">
        <f t="shared" si="270"/>
        <v>38</v>
      </c>
      <c r="E169">
        <f t="shared" ref="E169" si="339">plan_id</f>
        <v>832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0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96879092</v>
      </c>
    </row>
    <row r="170" spans="1:8" x14ac:dyDescent="0.3">
      <c r="A170" t="s">
        <v>947</v>
      </c>
      <c r="B170">
        <f t="shared" si="269"/>
        <v>5</v>
      </c>
      <c r="C170">
        <f t="shared" si="270"/>
        <v>39</v>
      </c>
      <c r="E170">
        <f t="shared" ref="E170" si="341">plan_id</f>
        <v>832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0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16282235</v>
      </c>
    </row>
    <row r="171" spans="1:8" x14ac:dyDescent="0.3">
      <c r="A171" t="s">
        <v>947</v>
      </c>
      <c r="B171">
        <f t="shared" si="269"/>
        <v>5</v>
      </c>
      <c r="C171">
        <f t="shared" si="270"/>
        <v>40</v>
      </c>
      <c r="E171">
        <f t="shared" ref="E171" si="343">plan_id</f>
        <v>832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0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947</v>
      </c>
      <c r="B172">
        <f t="shared" si="269"/>
        <v>5</v>
      </c>
      <c r="C172">
        <f t="shared" si="270"/>
        <v>41</v>
      </c>
      <c r="E172">
        <f t="shared" ref="E172" si="345">plan_id</f>
        <v>832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0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947</v>
      </c>
      <c r="B173">
        <f t="shared" si="269"/>
        <v>5</v>
      </c>
      <c r="C173">
        <f t="shared" si="270"/>
        <v>42</v>
      </c>
      <c r="E173">
        <f t="shared" ref="E173" si="347">plan_id</f>
        <v>832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0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-2544328</v>
      </c>
    </row>
    <row r="174" spans="1:8" x14ac:dyDescent="0.3">
      <c r="A174" t="s">
        <v>947</v>
      </c>
      <c r="B174">
        <f t="shared" si="269"/>
        <v>5</v>
      </c>
      <c r="C174">
        <f t="shared" si="270"/>
        <v>43</v>
      </c>
      <c r="E174">
        <f t="shared" ref="E174" si="349">plan_id</f>
        <v>832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0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1197423606</v>
      </c>
    </row>
    <row r="175" spans="1:8" x14ac:dyDescent="0.3">
      <c r="A175" t="s">
        <v>947</v>
      </c>
      <c r="B175">
        <f t="shared" si="269"/>
        <v>5</v>
      </c>
      <c r="C175">
        <f t="shared" si="270"/>
        <v>44</v>
      </c>
      <c r="E175">
        <f t="shared" ref="E175" si="351">plan_id</f>
        <v>832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0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t="s">
        <v>947</v>
      </c>
      <c r="B176">
        <f t="shared" si="269"/>
        <v>5</v>
      </c>
      <c r="C176">
        <f t="shared" si="270"/>
        <v>45</v>
      </c>
      <c r="E176">
        <f t="shared" ref="E176" si="353">plan_id</f>
        <v>832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0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t="s">
        <v>947</v>
      </c>
      <c r="B177">
        <f t="shared" si="269"/>
        <v>5</v>
      </c>
      <c r="C177">
        <f t="shared" si="270"/>
        <v>46</v>
      </c>
      <c r="E177">
        <f t="shared" ref="E177" si="355">plan_id</f>
        <v>832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0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t="s">
        <v>947</v>
      </c>
      <c r="B178">
        <f t="shared" si="269"/>
        <v>5</v>
      </c>
      <c r="C178">
        <f t="shared" si="270"/>
        <v>47</v>
      </c>
      <c r="E178">
        <f t="shared" ref="E178" si="357">plan_id</f>
        <v>832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0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14639614986</v>
      </c>
    </row>
    <row r="179" spans="1:8" x14ac:dyDescent="0.3">
      <c r="A179" t="s">
        <v>947</v>
      </c>
      <c r="B179">
        <f t="shared" si="269"/>
        <v>5</v>
      </c>
      <c r="C179">
        <f t="shared" si="270"/>
        <v>48</v>
      </c>
      <c r="E179">
        <f t="shared" ref="E179" si="359">plan_id</f>
        <v>832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0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11736986827</v>
      </c>
    </row>
    <row r="180" spans="1:8" x14ac:dyDescent="0.3">
      <c r="A180" t="s">
        <v>947</v>
      </c>
      <c r="B180">
        <f t="shared" si="269"/>
        <v>5</v>
      </c>
      <c r="C180">
        <f t="shared" si="270"/>
        <v>49</v>
      </c>
      <c r="E180">
        <f t="shared" ref="E180" si="361">plan_id</f>
        <v>832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0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9267046412</v>
      </c>
    </row>
    <row r="181" spans="1:8" x14ac:dyDescent="0.3">
      <c r="A181" t="s">
        <v>947</v>
      </c>
      <c r="B181">
        <f t="shared" si="269"/>
        <v>5</v>
      </c>
      <c r="C181">
        <f t="shared" si="270"/>
        <v>50</v>
      </c>
      <c r="E181">
        <f t="shared" ref="E181" si="363">plan_id</f>
        <v>832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0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4.32</v>
      </c>
    </row>
    <row r="182" spans="1:8" x14ac:dyDescent="0.3">
      <c r="A182" t="s">
        <v>947</v>
      </c>
      <c r="B182">
        <f t="shared" si="269"/>
        <v>5</v>
      </c>
      <c r="C182">
        <f t="shared" si="270"/>
        <v>51</v>
      </c>
      <c r="E182">
        <f t="shared" ref="E182" si="365">plan_id</f>
        <v>832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0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28646296897</v>
      </c>
    </row>
    <row r="183" spans="1:8" x14ac:dyDescent="0.3">
      <c r="A183" t="s">
        <v>947</v>
      </c>
      <c r="B183">
        <f t="shared" si="269"/>
        <v>5</v>
      </c>
      <c r="C183">
        <f t="shared" si="270"/>
        <v>52</v>
      </c>
      <c r="E183">
        <f t="shared" ref="E183" si="367">plan_id</f>
        <v>832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0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441619569</v>
      </c>
    </row>
    <row r="184" spans="1:8" x14ac:dyDescent="0.3">
      <c r="A184" t="s">
        <v>947</v>
      </c>
      <c r="B184">
        <f t="shared" si="269"/>
        <v>5</v>
      </c>
      <c r="C184">
        <f t="shared" si="270"/>
        <v>53</v>
      </c>
      <c r="E184">
        <f t="shared" ref="E184" si="369">plan_id</f>
        <v>832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0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2174908690</v>
      </c>
    </row>
    <row r="185" spans="1:8" x14ac:dyDescent="0.3">
      <c r="A185" t="s">
        <v>947</v>
      </c>
      <c r="B185">
        <f t="shared" si="269"/>
        <v>5</v>
      </c>
      <c r="C185">
        <f t="shared" si="270"/>
        <v>54</v>
      </c>
      <c r="E185">
        <f t="shared" ref="E185" si="371">plan_id</f>
        <v>832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0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216473124</v>
      </c>
    </row>
    <row r="186" spans="1:8" x14ac:dyDescent="0.3">
      <c r="A186" t="s">
        <v>947</v>
      </c>
      <c r="B186">
        <f t="shared" si="269"/>
        <v>5</v>
      </c>
      <c r="C186">
        <f t="shared" si="270"/>
        <v>55</v>
      </c>
      <c r="E186">
        <f t="shared" ref="E186" si="373">plan_id</f>
        <v>832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0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-157739253</v>
      </c>
    </row>
    <row r="187" spans="1:8" x14ac:dyDescent="0.3">
      <c r="A187" t="s">
        <v>947</v>
      </c>
      <c r="B187">
        <f t="shared" si="269"/>
        <v>5</v>
      </c>
      <c r="C187">
        <f t="shared" si="270"/>
        <v>56</v>
      </c>
      <c r="E187">
        <f t="shared" ref="E187" si="375">plan_id</f>
        <v>832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0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947</v>
      </c>
      <c r="B188">
        <f t="shared" si="269"/>
        <v>5</v>
      </c>
      <c r="C188">
        <f t="shared" si="270"/>
        <v>57</v>
      </c>
      <c r="E188">
        <f t="shared" ref="E188" si="377">plan_id</f>
        <v>832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0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1196094451</v>
      </c>
    </row>
    <row r="189" spans="1:8" x14ac:dyDescent="0.3">
      <c r="A189" t="s">
        <v>947</v>
      </c>
      <c r="B189">
        <f t="shared" si="269"/>
        <v>5</v>
      </c>
      <c r="C189">
        <f t="shared" si="270"/>
        <v>58</v>
      </c>
      <c r="E189">
        <f t="shared" ref="E189" si="379">plan_id</f>
        <v>832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0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330773316</v>
      </c>
    </row>
    <row r="190" spans="1:8" x14ac:dyDescent="0.3">
      <c r="A190" t="s">
        <v>947</v>
      </c>
      <c r="B190">
        <f t="shared" si="269"/>
        <v>5</v>
      </c>
      <c r="C190">
        <f t="shared" si="270"/>
        <v>59</v>
      </c>
      <c r="E190">
        <f t="shared" ref="E190" si="381">plan_id</f>
        <v>832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0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177422752</v>
      </c>
    </row>
    <row r="191" spans="1:8" x14ac:dyDescent="0.3">
      <c r="A191" t="s">
        <v>947</v>
      </c>
      <c r="B191">
        <f t="shared" si="269"/>
        <v>5</v>
      </c>
      <c r="C191">
        <f t="shared" si="270"/>
        <v>60</v>
      </c>
      <c r="E191">
        <f t="shared" ref="E191" si="383">plan_id</f>
        <v>832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0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-1999272395</v>
      </c>
    </row>
    <row r="192" spans="1:8" x14ac:dyDescent="0.3">
      <c r="A192" t="s">
        <v>947</v>
      </c>
      <c r="B192">
        <f t="shared" si="269"/>
        <v>5</v>
      </c>
      <c r="C192">
        <f t="shared" si="270"/>
        <v>61</v>
      </c>
      <c r="E192">
        <f t="shared" ref="E192" si="385">plan_id</f>
        <v>832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0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-49884654</v>
      </c>
    </row>
    <row r="193" spans="1:8" x14ac:dyDescent="0.3">
      <c r="A193" t="s">
        <v>947</v>
      </c>
      <c r="B193">
        <f t="shared" si="269"/>
        <v>5</v>
      </c>
      <c r="C193">
        <f t="shared" si="270"/>
        <v>62</v>
      </c>
      <c r="E193">
        <f t="shared" ref="E193" si="387">plan_id</f>
        <v>832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0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-2049157049</v>
      </c>
    </row>
    <row r="194" spans="1:8" x14ac:dyDescent="0.3">
      <c r="A194" t="s">
        <v>947</v>
      </c>
      <c r="B194">
        <f t="shared" si="269"/>
        <v>5</v>
      </c>
      <c r="C194">
        <f t="shared" si="270"/>
        <v>63</v>
      </c>
      <c r="E194">
        <f t="shared" ref="E194" si="389">plan_id</f>
        <v>832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0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-16306240</v>
      </c>
    </row>
    <row r="195" spans="1:8" x14ac:dyDescent="0.3">
      <c r="A195" t="s">
        <v>947</v>
      </c>
      <c r="B195">
        <f t="shared" si="269"/>
        <v>5</v>
      </c>
      <c r="C195">
        <f t="shared" si="270"/>
        <v>64</v>
      </c>
      <c r="E195">
        <f t="shared" ref="E195" si="391">plan_id</f>
        <v>832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0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947</v>
      </c>
      <c r="B196">
        <f t="shared" si="269"/>
        <v>5</v>
      </c>
      <c r="C196">
        <f t="shared" si="270"/>
        <v>65</v>
      </c>
      <c r="E196">
        <f t="shared" ref="E196" si="393">plan_id</f>
        <v>832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0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2568333</v>
      </c>
    </row>
    <row r="197" spans="1:8" x14ac:dyDescent="0.3">
      <c r="A197" t="s">
        <v>947</v>
      </c>
      <c r="B197">
        <f t="shared" si="269"/>
        <v>5</v>
      </c>
      <c r="C197">
        <f t="shared" si="270"/>
        <v>66</v>
      </c>
      <c r="E197">
        <f t="shared" ref="E197" si="395">plan_id</f>
        <v>832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0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17894019588</v>
      </c>
    </row>
    <row r="198" spans="1:8" x14ac:dyDescent="0.3">
      <c r="A198" t="s">
        <v>947</v>
      </c>
      <c r="B198">
        <f t="shared" si="269"/>
        <v>5</v>
      </c>
      <c r="C198">
        <f t="shared" si="270"/>
        <v>67</v>
      </c>
      <c r="E198">
        <f t="shared" ref="E198" si="397">plan_id</f>
        <v>832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0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11736986827</v>
      </c>
    </row>
    <row r="199" spans="1:8" x14ac:dyDescent="0.3">
      <c r="A199" t="s">
        <v>947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832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0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947</v>
      </c>
      <c r="B200">
        <f t="shared" si="400"/>
        <v>6</v>
      </c>
      <c r="C200">
        <f t="shared" si="401"/>
        <v>4</v>
      </c>
      <c r="E200">
        <f t="shared" ref="E200" si="404">plan_id</f>
        <v>832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0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947</v>
      </c>
      <c r="B201">
        <f t="shared" si="400"/>
        <v>6</v>
      </c>
      <c r="C201">
        <f t="shared" si="401"/>
        <v>5</v>
      </c>
      <c r="E201">
        <f t="shared" ref="E201" si="406">plan_id</f>
        <v>832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0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947</v>
      </c>
      <c r="B202">
        <f t="shared" si="400"/>
        <v>6</v>
      </c>
      <c r="C202">
        <f t="shared" si="401"/>
        <v>6</v>
      </c>
      <c r="E202">
        <f t="shared" ref="E202" si="408">plan_id</f>
        <v>832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0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77258</v>
      </c>
    </row>
    <row r="203" spans="1:8" x14ac:dyDescent="0.3">
      <c r="A203" t="s">
        <v>947</v>
      </c>
      <c r="B203">
        <f t="shared" si="400"/>
        <v>6</v>
      </c>
      <c r="C203">
        <f t="shared" si="401"/>
        <v>7</v>
      </c>
      <c r="E203">
        <f t="shared" ref="E203" si="410">plan_id</f>
        <v>832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0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6941</v>
      </c>
    </row>
    <row r="204" spans="1:8" x14ac:dyDescent="0.3">
      <c r="A204" t="s">
        <v>947</v>
      </c>
      <c r="B204">
        <f t="shared" si="400"/>
        <v>6</v>
      </c>
      <c r="C204">
        <f t="shared" si="401"/>
        <v>8</v>
      </c>
      <c r="E204">
        <f t="shared" ref="E204" si="412">plan_id</f>
        <v>832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0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20980</v>
      </c>
    </row>
    <row r="205" spans="1:8" x14ac:dyDescent="0.3">
      <c r="A205" t="s">
        <v>947</v>
      </c>
      <c r="B205">
        <f t="shared" si="400"/>
        <v>6</v>
      </c>
      <c r="C205">
        <f t="shared" si="401"/>
        <v>9</v>
      </c>
      <c r="E205">
        <f t="shared" ref="E205" si="414">plan_id</f>
        <v>832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0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86706</v>
      </c>
    </row>
    <row r="206" spans="1:8" x14ac:dyDescent="0.3">
      <c r="A206" t="s">
        <v>947</v>
      </c>
      <c r="B206">
        <f t="shared" si="400"/>
        <v>6</v>
      </c>
      <c r="C206">
        <f t="shared" si="401"/>
        <v>10</v>
      </c>
      <c r="E206">
        <f t="shared" ref="E206" si="416">plan_id</f>
        <v>832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0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191885</v>
      </c>
    </row>
    <row r="207" spans="1:8" x14ac:dyDescent="0.3">
      <c r="A207" t="s">
        <v>947</v>
      </c>
      <c r="B207">
        <f t="shared" si="400"/>
        <v>6</v>
      </c>
      <c r="C207">
        <f t="shared" si="401"/>
        <v>11</v>
      </c>
      <c r="E207">
        <f t="shared" ref="E207" si="418">plan_id</f>
        <v>832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0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8.3299999999999999E-2</v>
      </c>
    </row>
    <row r="208" spans="1:8" x14ac:dyDescent="0.3">
      <c r="A208" t="s">
        <v>947</v>
      </c>
      <c r="B208">
        <f t="shared" si="400"/>
        <v>6</v>
      </c>
      <c r="C208">
        <f t="shared" si="401"/>
        <v>12</v>
      </c>
      <c r="E208">
        <f t="shared" ref="E208" si="420">plan_id</f>
        <v>832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0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947</v>
      </c>
      <c r="B209">
        <f t="shared" si="400"/>
        <v>6</v>
      </c>
      <c r="C209">
        <f t="shared" si="401"/>
        <v>13</v>
      </c>
      <c r="E209">
        <f t="shared" ref="E209" si="422">plan_id</f>
        <v>832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0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947</v>
      </c>
      <c r="B210">
        <f t="shared" si="400"/>
        <v>6</v>
      </c>
      <c r="C210">
        <f t="shared" si="401"/>
        <v>14</v>
      </c>
      <c r="E210">
        <f t="shared" ref="E210" si="424">plan_id</f>
        <v>832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0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947</v>
      </c>
      <c r="B211">
        <f t="shared" si="400"/>
        <v>6</v>
      </c>
      <c r="C211">
        <f t="shared" si="401"/>
        <v>15</v>
      </c>
      <c r="E211">
        <f t="shared" ref="E211" si="426">plan_id</f>
        <v>832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0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t="s">
        <v>947</v>
      </c>
      <c r="B212">
        <f t="shared" si="400"/>
        <v>6</v>
      </c>
      <c r="C212">
        <f t="shared" si="401"/>
        <v>16</v>
      </c>
      <c r="E212">
        <f t="shared" ref="E212" si="428">plan_id</f>
        <v>832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0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t="s">
        <v>947</v>
      </c>
      <c r="B213">
        <f t="shared" si="400"/>
        <v>6</v>
      </c>
      <c r="C213">
        <f t="shared" si="401"/>
        <v>17</v>
      </c>
      <c r="E213">
        <f t="shared" ref="E213" si="430">plan_id</f>
        <v>832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0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29762623913</v>
      </c>
    </row>
    <row r="214" spans="1:8" x14ac:dyDescent="0.3">
      <c r="A214" t="s">
        <v>947</v>
      </c>
      <c r="B214">
        <f t="shared" si="400"/>
        <v>6</v>
      </c>
      <c r="C214">
        <f t="shared" si="401"/>
        <v>18</v>
      </c>
      <c r="E214">
        <f t="shared" ref="E214" si="432">plan_id</f>
        <v>832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0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19510746776</v>
      </c>
    </row>
    <row r="215" spans="1:8" x14ac:dyDescent="0.3">
      <c r="A215" t="s">
        <v>947</v>
      </c>
      <c r="B215">
        <f t="shared" si="400"/>
        <v>6</v>
      </c>
      <c r="C215">
        <f t="shared" si="401"/>
        <v>19</v>
      </c>
      <c r="E215">
        <f t="shared" ref="E215" si="434">plan_id</f>
        <v>832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0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10251877137</v>
      </c>
    </row>
    <row r="216" spans="1:8" x14ac:dyDescent="0.3">
      <c r="A216" t="s">
        <v>947</v>
      </c>
      <c r="B216">
        <f t="shared" si="400"/>
        <v>6</v>
      </c>
      <c r="C216">
        <f t="shared" si="401"/>
        <v>20</v>
      </c>
      <c r="E216">
        <f t="shared" ref="E216" si="436">plan_id</f>
        <v>832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0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0.65600000000000003</v>
      </c>
    </row>
    <row r="217" spans="1:8" x14ac:dyDescent="0.3">
      <c r="A217" t="s">
        <v>947</v>
      </c>
      <c r="B217">
        <f t="shared" si="400"/>
        <v>6</v>
      </c>
      <c r="C217">
        <f t="shared" si="401"/>
        <v>21</v>
      </c>
      <c r="E217">
        <f t="shared" ref="E217" si="438">plan_id</f>
        <v>832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0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3901627792</v>
      </c>
    </row>
    <row r="218" spans="1:8" x14ac:dyDescent="0.3">
      <c r="A218" t="s">
        <v>947</v>
      </c>
      <c r="B218">
        <f t="shared" si="400"/>
        <v>6</v>
      </c>
      <c r="C218">
        <f t="shared" si="401"/>
        <v>22</v>
      </c>
      <c r="E218">
        <f t="shared" ref="E218" si="440">plan_id</f>
        <v>832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0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792312274</v>
      </c>
    </row>
    <row r="219" spans="1:8" x14ac:dyDescent="0.3">
      <c r="A219" t="s">
        <v>947</v>
      </c>
      <c r="B219">
        <f t="shared" si="400"/>
        <v>6</v>
      </c>
      <c r="C219">
        <f t="shared" si="401"/>
        <v>23</v>
      </c>
      <c r="E219">
        <f t="shared" ref="E219" si="442">plan_id</f>
        <v>832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0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947</v>
      </c>
      <c r="B220">
        <f t="shared" si="400"/>
        <v>6</v>
      </c>
      <c r="C220">
        <f t="shared" si="401"/>
        <v>24</v>
      </c>
      <c r="E220">
        <f t="shared" ref="E220" si="444">plan_id</f>
        <v>832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0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947</v>
      </c>
      <c r="B221">
        <f t="shared" si="400"/>
        <v>6</v>
      </c>
      <c r="C221">
        <f t="shared" si="401"/>
        <v>25</v>
      </c>
      <c r="E221">
        <f t="shared" ref="E221" si="446">plan_id</f>
        <v>832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0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0.30473493074810454</v>
      </c>
    </row>
    <row r="222" spans="1:8" x14ac:dyDescent="0.3">
      <c r="A222" t="s">
        <v>947</v>
      </c>
      <c r="B222">
        <f t="shared" si="400"/>
        <v>6</v>
      </c>
      <c r="C222">
        <f t="shared" si="401"/>
        <v>26</v>
      </c>
      <c r="E222">
        <f t="shared" ref="E222" si="448">plan_id</f>
        <v>832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0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0.30875172702788661</v>
      </c>
    </row>
    <row r="223" spans="1:8" x14ac:dyDescent="0.3">
      <c r="A223" t="s">
        <v>947</v>
      </c>
      <c r="B223">
        <f t="shared" si="400"/>
        <v>6</v>
      </c>
      <c r="C223">
        <f t="shared" si="401"/>
        <v>27</v>
      </c>
      <c r="E223">
        <f t="shared" ref="E223" si="450">plan_id</f>
        <v>832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0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1188962275</v>
      </c>
    </row>
    <row r="224" spans="1:8" x14ac:dyDescent="0.3">
      <c r="A224" t="s">
        <v>947</v>
      </c>
      <c r="B224">
        <f t="shared" si="400"/>
        <v>6</v>
      </c>
      <c r="C224">
        <f t="shared" si="401"/>
        <v>28</v>
      </c>
      <c r="E224">
        <f t="shared" ref="E224" si="452">plan_id</f>
        <v>832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0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1204634319</v>
      </c>
    </row>
    <row r="225" spans="1:8" x14ac:dyDescent="0.3">
      <c r="A225" t="s">
        <v>947</v>
      </c>
      <c r="B225">
        <f t="shared" si="400"/>
        <v>6</v>
      </c>
      <c r="C225">
        <f t="shared" si="401"/>
        <v>29</v>
      </c>
      <c r="E225">
        <f t="shared" ref="E225" si="454">plan_id</f>
        <v>832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0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-15672044</v>
      </c>
    </row>
    <row r="226" spans="1:8" x14ac:dyDescent="0.3">
      <c r="A226" t="s">
        <v>947</v>
      </c>
      <c r="B226">
        <f t="shared" si="400"/>
        <v>6</v>
      </c>
      <c r="C226">
        <f t="shared" si="401"/>
        <v>30</v>
      </c>
      <c r="E226">
        <f t="shared" ref="E226" si="456">plan_id</f>
        <v>832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0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1.0131812794480801</v>
      </c>
    </row>
    <row r="227" spans="1:8" x14ac:dyDescent="0.3">
      <c r="A227" t="s">
        <v>947</v>
      </c>
      <c r="B227">
        <f t="shared" si="400"/>
        <v>6</v>
      </c>
      <c r="C227">
        <f t="shared" si="401"/>
        <v>31</v>
      </c>
      <c r="E227">
        <f t="shared" ref="E227" si="458">plan_id</f>
        <v>832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0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466591480</v>
      </c>
    </row>
    <row r="228" spans="1:8" x14ac:dyDescent="0.3">
      <c r="A228" t="s">
        <v>947</v>
      </c>
      <c r="B228">
        <f t="shared" si="400"/>
        <v>6</v>
      </c>
      <c r="C228">
        <f t="shared" si="401"/>
        <v>32</v>
      </c>
      <c r="E228">
        <f t="shared" ref="E228" si="460">plan_id</f>
        <v>832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0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2222960660</v>
      </c>
    </row>
    <row r="229" spans="1:8" x14ac:dyDescent="0.3">
      <c r="A229" t="s">
        <v>947</v>
      </c>
      <c r="B229">
        <f t="shared" si="400"/>
        <v>6</v>
      </c>
      <c r="C229">
        <f t="shared" si="401"/>
        <v>33</v>
      </c>
      <c r="E229">
        <f t="shared" ref="E229" si="462">plan_id</f>
        <v>832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0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947</v>
      </c>
      <c r="B230">
        <f t="shared" si="400"/>
        <v>6</v>
      </c>
      <c r="C230">
        <f t="shared" si="401"/>
        <v>34</v>
      </c>
      <c r="E230">
        <f t="shared" ref="E230" si="464">plan_id</f>
        <v>832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0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-117927925</v>
      </c>
    </row>
    <row r="231" spans="1:8" x14ac:dyDescent="0.3">
      <c r="A231" t="s">
        <v>947</v>
      </c>
      <c r="B231">
        <f t="shared" si="400"/>
        <v>6</v>
      </c>
      <c r="C231">
        <f t="shared" si="401"/>
        <v>35</v>
      </c>
      <c r="E231">
        <f t="shared" ref="E231" si="466">plan_id</f>
        <v>832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0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27026569</v>
      </c>
    </row>
    <row r="232" spans="1:8" x14ac:dyDescent="0.3">
      <c r="A232" t="s">
        <v>947</v>
      </c>
      <c r="B232">
        <f t="shared" si="400"/>
        <v>6</v>
      </c>
      <c r="C232">
        <f t="shared" si="401"/>
        <v>36</v>
      </c>
      <c r="E232">
        <f t="shared" ref="E232" si="468">plan_id</f>
        <v>832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0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-328541240</v>
      </c>
    </row>
    <row r="233" spans="1:8" x14ac:dyDescent="0.3">
      <c r="A233" t="s">
        <v>947</v>
      </c>
      <c r="B233">
        <f t="shared" si="400"/>
        <v>6</v>
      </c>
      <c r="C233">
        <f t="shared" si="401"/>
        <v>37</v>
      </c>
      <c r="E233">
        <f t="shared" ref="E233" si="470">plan_id</f>
        <v>832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0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-1334314788</v>
      </c>
    </row>
    <row r="234" spans="1:8" x14ac:dyDescent="0.3">
      <c r="A234" t="s">
        <v>947</v>
      </c>
      <c r="B234">
        <f t="shared" si="400"/>
        <v>6</v>
      </c>
      <c r="C234">
        <f t="shared" si="401"/>
        <v>38</v>
      </c>
      <c r="E234">
        <f t="shared" ref="E234" si="472">plan_id</f>
        <v>832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0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-158704335</v>
      </c>
    </row>
    <row r="235" spans="1:8" x14ac:dyDescent="0.3">
      <c r="A235" t="s">
        <v>947</v>
      </c>
      <c r="B235">
        <f t="shared" si="400"/>
        <v>6</v>
      </c>
      <c r="C235">
        <f t="shared" si="401"/>
        <v>39</v>
      </c>
      <c r="E235">
        <f t="shared" ref="E235" si="474">plan_id</f>
        <v>832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0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17762132</v>
      </c>
    </row>
    <row r="236" spans="1:8" x14ac:dyDescent="0.3">
      <c r="A236" t="s">
        <v>947</v>
      </c>
      <c r="B236">
        <f t="shared" si="400"/>
        <v>6</v>
      </c>
      <c r="C236">
        <f t="shared" si="401"/>
        <v>40</v>
      </c>
      <c r="E236">
        <f t="shared" ref="E236" si="476">plan_id</f>
        <v>832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0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947</v>
      </c>
      <c r="B237">
        <f t="shared" si="400"/>
        <v>6</v>
      </c>
      <c r="C237">
        <f t="shared" si="401"/>
        <v>41</v>
      </c>
      <c r="E237">
        <f t="shared" ref="E237" si="478">plan_id</f>
        <v>832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0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947</v>
      </c>
      <c r="B238">
        <f t="shared" si="400"/>
        <v>6</v>
      </c>
      <c r="C238">
        <f t="shared" si="401"/>
        <v>42</v>
      </c>
      <c r="E238">
        <f t="shared" ref="E238" si="480">plan_id</f>
        <v>832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0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-2540279</v>
      </c>
    </row>
    <row r="239" spans="1:8" x14ac:dyDescent="0.3">
      <c r="A239" t="s">
        <v>947</v>
      </c>
      <c r="B239">
        <f t="shared" si="400"/>
        <v>6</v>
      </c>
      <c r="C239">
        <f t="shared" si="401"/>
        <v>43</v>
      </c>
      <c r="E239">
        <f t="shared" ref="E239" si="482">plan_id</f>
        <v>832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0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792312274</v>
      </c>
    </row>
    <row r="240" spans="1:8" x14ac:dyDescent="0.3">
      <c r="A240" t="s">
        <v>947</v>
      </c>
      <c r="B240">
        <f t="shared" si="400"/>
        <v>6</v>
      </c>
      <c r="C240">
        <f t="shared" si="401"/>
        <v>44</v>
      </c>
      <c r="E240">
        <f t="shared" ref="E240" si="484">plan_id</f>
        <v>832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0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t="s">
        <v>947</v>
      </c>
      <c r="B241">
        <f t="shared" si="400"/>
        <v>6</v>
      </c>
      <c r="C241">
        <f t="shared" si="401"/>
        <v>45</v>
      </c>
      <c r="E241">
        <f t="shared" ref="E241" si="486">plan_id</f>
        <v>832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0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t="s">
        <v>947</v>
      </c>
      <c r="B242">
        <f t="shared" si="400"/>
        <v>6</v>
      </c>
      <c r="C242">
        <f t="shared" si="401"/>
        <v>46</v>
      </c>
      <c r="E242">
        <f t="shared" ref="E242" si="488">plan_id</f>
        <v>832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0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t="s">
        <v>947</v>
      </c>
      <c r="B243">
        <f t="shared" si="400"/>
        <v>6</v>
      </c>
      <c r="C243">
        <f t="shared" si="401"/>
        <v>47</v>
      </c>
      <c r="E243">
        <f t="shared" ref="E243" si="490">plan_id</f>
        <v>832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0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13209777658</v>
      </c>
    </row>
    <row r="244" spans="1:8" x14ac:dyDescent="0.3">
      <c r="A244" t="s">
        <v>947</v>
      </c>
      <c r="B244">
        <f t="shared" si="400"/>
        <v>6</v>
      </c>
      <c r="C244">
        <f t="shared" si="401"/>
        <v>48</v>
      </c>
      <c r="E244">
        <f t="shared" ref="E244" si="492">plan_id</f>
        <v>832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0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10251877137</v>
      </c>
    </row>
    <row r="245" spans="1:8" x14ac:dyDescent="0.3">
      <c r="A245" t="s">
        <v>947</v>
      </c>
      <c r="B245">
        <f t="shared" si="400"/>
        <v>6</v>
      </c>
      <c r="C245">
        <f t="shared" si="401"/>
        <v>49</v>
      </c>
      <c r="E245">
        <f t="shared" ref="E245" si="494">plan_id</f>
        <v>832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0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7735662651</v>
      </c>
    </row>
    <row r="246" spans="1:8" x14ac:dyDescent="0.3">
      <c r="A246" t="s">
        <v>947</v>
      </c>
      <c r="B246">
        <f t="shared" si="400"/>
        <v>6</v>
      </c>
      <c r="C246">
        <f t="shared" si="401"/>
        <v>50</v>
      </c>
      <c r="E246">
        <f t="shared" ref="E246" si="496">plan_id</f>
        <v>832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0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4.2699999999999996</v>
      </c>
    </row>
    <row r="247" spans="1:8" x14ac:dyDescent="0.3">
      <c r="A247" t="s">
        <v>947</v>
      </c>
      <c r="B247">
        <f t="shared" si="400"/>
        <v>6</v>
      </c>
      <c r="C247">
        <f t="shared" si="401"/>
        <v>51</v>
      </c>
      <c r="E247">
        <f t="shared" ref="E247" si="498">plan_id</f>
        <v>832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0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29272401978</v>
      </c>
    </row>
    <row r="248" spans="1:8" x14ac:dyDescent="0.3">
      <c r="A248" t="s">
        <v>947</v>
      </c>
      <c r="B248">
        <f t="shared" si="400"/>
        <v>6</v>
      </c>
      <c r="C248">
        <f t="shared" si="401"/>
        <v>52</v>
      </c>
      <c r="E248">
        <f t="shared" ref="E248" si="500">plan_id</f>
        <v>832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0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466591480</v>
      </c>
    </row>
    <row r="249" spans="1:8" x14ac:dyDescent="0.3">
      <c r="A249" t="s">
        <v>947</v>
      </c>
      <c r="B249">
        <f t="shared" si="400"/>
        <v>6</v>
      </c>
      <c r="C249">
        <f t="shared" si="401"/>
        <v>53</v>
      </c>
      <c r="E249">
        <f t="shared" ref="E249" si="502">plan_id</f>
        <v>832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0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2222960660</v>
      </c>
    </row>
    <row r="250" spans="1:8" x14ac:dyDescent="0.3">
      <c r="A250" t="s">
        <v>947</v>
      </c>
      <c r="B250">
        <f t="shared" si="400"/>
        <v>6</v>
      </c>
      <c r="C250">
        <f t="shared" si="401"/>
        <v>54</v>
      </c>
      <c r="E250">
        <f t="shared" ref="E250" si="504">plan_id</f>
        <v>832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0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947</v>
      </c>
      <c r="B251">
        <f t="shared" si="400"/>
        <v>6</v>
      </c>
      <c r="C251">
        <f t="shared" si="401"/>
        <v>55</v>
      </c>
      <c r="E251">
        <f t="shared" ref="E251" si="506">plan_id</f>
        <v>832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0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-223202835</v>
      </c>
    </row>
    <row r="252" spans="1:8" x14ac:dyDescent="0.3">
      <c r="A252" t="s">
        <v>947</v>
      </c>
      <c r="B252">
        <f t="shared" si="400"/>
        <v>6</v>
      </c>
      <c r="C252">
        <f t="shared" si="401"/>
        <v>56</v>
      </c>
      <c r="E252">
        <f t="shared" ref="E252" si="508">plan_id</f>
        <v>832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0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135132845</v>
      </c>
    </row>
    <row r="253" spans="1:8" x14ac:dyDescent="0.3">
      <c r="A253" t="s">
        <v>947</v>
      </c>
      <c r="B253">
        <f t="shared" si="400"/>
        <v>6</v>
      </c>
      <c r="C253">
        <f t="shared" si="401"/>
        <v>57</v>
      </c>
      <c r="E253">
        <f t="shared" ref="E253" si="510">plan_id</f>
        <v>832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0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1161040530</v>
      </c>
    </row>
    <row r="254" spans="1:8" x14ac:dyDescent="0.3">
      <c r="A254" t="s">
        <v>947</v>
      </c>
      <c r="B254">
        <f t="shared" si="400"/>
        <v>6</v>
      </c>
      <c r="C254">
        <f t="shared" si="401"/>
        <v>58</v>
      </c>
      <c r="E254">
        <f t="shared" ref="E254" si="512">plan_id</f>
        <v>832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0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328541240</v>
      </c>
    </row>
    <row r="255" spans="1:8" x14ac:dyDescent="0.3">
      <c r="A255" t="s">
        <v>947</v>
      </c>
      <c r="B255">
        <f t="shared" si="400"/>
        <v>6</v>
      </c>
      <c r="C255">
        <f t="shared" si="401"/>
        <v>59</v>
      </c>
      <c r="E255">
        <f t="shared" ref="E255" si="514">plan_id</f>
        <v>832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0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2612231923</v>
      </c>
    </row>
    <row r="256" spans="1:8" x14ac:dyDescent="0.3">
      <c r="A256" t="s">
        <v>947</v>
      </c>
      <c r="B256">
        <f t="shared" si="400"/>
        <v>6</v>
      </c>
      <c r="C256">
        <f t="shared" si="401"/>
        <v>60</v>
      </c>
      <c r="E256">
        <f t="shared" ref="E256" si="516">plan_id</f>
        <v>832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0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-2061454295</v>
      </c>
    </row>
    <row r="257" spans="1:8" x14ac:dyDescent="0.3">
      <c r="A257" t="s">
        <v>947</v>
      </c>
      <c r="B257">
        <f t="shared" si="400"/>
        <v>6</v>
      </c>
      <c r="C257">
        <f t="shared" si="401"/>
        <v>61</v>
      </c>
      <c r="E257">
        <f t="shared" ref="E257" si="518">plan_id</f>
        <v>832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0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-49805920</v>
      </c>
    </row>
    <row r="258" spans="1:8" x14ac:dyDescent="0.3">
      <c r="A258" t="s">
        <v>947</v>
      </c>
      <c r="B258">
        <f t="shared" si="400"/>
        <v>6</v>
      </c>
      <c r="C258">
        <f t="shared" si="401"/>
        <v>62</v>
      </c>
      <c r="E258">
        <f t="shared" ref="E258" si="520">plan_id</f>
        <v>832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0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-2111260215</v>
      </c>
    </row>
    <row r="259" spans="1:8" x14ac:dyDescent="0.3">
      <c r="A259" t="s">
        <v>947</v>
      </c>
      <c r="B259">
        <f t="shared" si="400"/>
        <v>6</v>
      </c>
      <c r="C259">
        <f t="shared" si="401"/>
        <v>63</v>
      </c>
      <c r="E259">
        <f t="shared" ref="E259" si="522">plan_id</f>
        <v>832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0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-17175965</v>
      </c>
    </row>
    <row r="260" spans="1:8" x14ac:dyDescent="0.3">
      <c r="A260" t="s">
        <v>947</v>
      </c>
      <c r="B260">
        <f t="shared" si="400"/>
        <v>6</v>
      </c>
      <c r="C260">
        <f t="shared" si="401"/>
        <v>64</v>
      </c>
      <c r="E260">
        <f t="shared" ref="E260" si="524">plan_id</f>
        <v>832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0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947</v>
      </c>
      <c r="B261">
        <f t="shared" si="400"/>
        <v>6</v>
      </c>
      <c r="C261">
        <f t="shared" si="401"/>
        <v>65</v>
      </c>
      <c r="E261">
        <f t="shared" ref="E261" si="526">plan_id</f>
        <v>832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0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1954112</v>
      </c>
    </row>
    <row r="262" spans="1:8" x14ac:dyDescent="0.3">
      <c r="A262" t="s">
        <v>947</v>
      </c>
      <c r="B262">
        <f t="shared" si="400"/>
        <v>6</v>
      </c>
      <c r="C262">
        <f t="shared" si="401"/>
        <v>66</v>
      </c>
      <c r="E262">
        <f t="shared" ref="E262" si="528">plan_id</f>
        <v>832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0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17535415151</v>
      </c>
    </row>
    <row r="263" spans="1:8" x14ac:dyDescent="0.3">
      <c r="A263" t="s">
        <v>947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832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0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10251877137</v>
      </c>
    </row>
    <row r="264" spans="1:8" x14ac:dyDescent="0.3">
      <c r="A264" t="s">
        <v>947</v>
      </c>
      <c r="B264">
        <f t="shared" si="531"/>
        <v>7</v>
      </c>
      <c r="C264">
        <f t="shared" si="532"/>
        <v>3</v>
      </c>
      <c r="E264">
        <f t="shared" ref="E264" si="535">plan_id</f>
        <v>832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0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947</v>
      </c>
      <c r="B265">
        <f t="shared" si="531"/>
        <v>7</v>
      </c>
      <c r="C265">
        <f t="shared" si="532"/>
        <v>4</v>
      </c>
      <c r="E265">
        <f t="shared" ref="E265" si="537">plan_id</f>
        <v>832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0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947</v>
      </c>
      <c r="B266">
        <f t="shared" si="531"/>
        <v>7</v>
      </c>
      <c r="C266">
        <f t="shared" si="532"/>
        <v>5</v>
      </c>
      <c r="E266">
        <f t="shared" ref="E266" si="539">plan_id</f>
        <v>832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0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947</v>
      </c>
      <c r="B267">
        <f t="shared" si="531"/>
        <v>7</v>
      </c>
      <c r="C267">
        <f t="shared" si="532"/>
        <v>6</v>
      </c>
      <c r="E267">
        <f t="shared" ref="E267" si="541">plan_id</f>
        <v>832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0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78423</v>
      </c>
    </row>
    <row r="268" spans="1:8" x14ac:dyDescent="0.3">
      <c r="A268" t="s">
        <v>947</v>
      </c>
      <c r="B268">
        <f t="shared" si="531"/>
        <v>7</v>
      </c>
      <c r="C268">
        <f t="shared" si="532"/>
        <v>7</v>
      </c>
      <c r="E268">
        <f t="shared" ref="E268" si="543">plan_id</f>
        <v>832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0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7211</v>
      </c>
    </row>
    <row r="269" spans="1:8" x14ac:dyDescent="0.3">
      <c r="A269" t="s">
        <v>947</v>
      </c>
      <c r="B269">
        <f t="shared" si="531"/>
        <v>7</v>
      </c>
      <c r="C269">
        <f t="shared" si="532"/>
        <v>8</v>
      </c>
      <c r="E269">
        <f t="shared" ref="E269" si="545">plan_id</f>
        <v>832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0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22364</v>
      </c>
    </row>
    <row r="270" spans="1:8" x14ac:dyDescent="0.3">
      <c r="A270" t="s">
        <v>947</v>
      </c>
      <c r="B270">
        <f t="shared" si="531"/>
        <v>7</v>
      </c>
      <c r="C270">
        <f t="shared" si="532"/>
        <v>9</v>
      </c>
      <c r="E270">
        <f t="shared" ref="E270" si="547">plan_id</f>
        <v>832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0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87465</v>
      </c>
    </row>
    <row r="271" spans="1:8" x14ac:dyDescent="0.3">
      <c r="A271" t="s">
        <v>947</v>
      </c>
      <c r="B271">
        <f t="shared" si="531"/>
        <v>7</v>
      </c>
      <c r="C271">
        <f t="shared" si="532"/>
        <v>10</v>
      </c>
      <c r="E271">
        <f t="shared" ref="E271" si="549">plan_id</f>
        <v>832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0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195463</v>
      </c>
    </row>
    <row r="272" spans="1:8" x14ac:dyDescent="0.3">
      <c r="A272" t="s">
        <v>947</v>
      </c>
      <c r="B272">
        <f t="shared" si="531"/>
        <v>7</v>
      </c>
      <c r="C272">
        <f t="shared" si="532"/>
        <v>11</v>
      </c>
      <c r="E272">
        <f t="shared" ref="E272" si="551">plan_id</f>
        <v>832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0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8.0699999999999994E-2</v>
      </c>
    </row>
    <row r="273" spans="1:8" x14ac:dyDescent="0.3">
      <c r="A273" t="s">
        <v>947</v>
      </c>
      <c r="B273">
        <f t="shared" si="531"/>
        <v>7</v>
      </c>
      <c r="C273">
        <f t="shared" si="532"/>
        <v>12</v>
      </c>
      <c r="E273">
        <f t="shared" ref="E273" si="553">plan_id</f>
        <v>832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0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947</v>
      </c>
      <c r="B274">
        <f t="shared" si="531"/>
        <v>7</v>
      </c>
      <c r="C274">
        <f t="shared" si="532"/>
        <v>13</v>
      </c>
      <c r="E274">
        <f t="shared" ref="E274" si="555">plan_id</f>
        <v>832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0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947</v>
      </c>
      <c r="B275">
        <f t="shared" si="531"/>
        <v>7</v>
      </c>
      <c r="C275">
        <f t="shared" si="532"/>
        <v>14</v>
      </c>
      <c r="E275">
        <f t="shared" ref="E275" si="557">plan_id</f>
        <v>832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0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947</v>
      </c>
      <c r="B276">
        <f t="shared" si="531"/>
        <v>7</v>
      </c>
      <c r="C276">
        <f t="shared" si="532"/>
        <v>15</v>
      </c>
      <c r="E276">
        <f t="shared" ref="E276" si="559">plan_id</f>
        <v>832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0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t="s">
        <v>947</v>
      </c>
      <c r="B277">
        <f t="shared" si="531"/>
        <v>7</v>
      </c>
      <c r="C277">
        <f t="shared" si="532"/>
        <v>16</v>
      </c>
      <c r="E277">
        <f t="shared" ref="E277" si="561">plan_id</f>
        <v>832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0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t="s">
        <v>947</v>
      </c>
      <c r="B278">
        <f t="shared" si="531"/>
        <v>7</v>
      </c>
      <c r="C278">
        <f t="shared" si="532"/>
        <v>17</v>
      </c>
      <c r="E278">
        <f t="shared" ref="E278" si="563">plan_id</f>
        <v>832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0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30871936837</v>
      </c>
    </row>
    <row r="279" spans="1:8" x14ac:dyDescent="0.3">
      <c r="A279" t="s">
        <v>947</v>
      </c>
      <c r="B279">
        <f t="shared" si="531"/>
        <v>7</v>
      </c>
      <c r="C279">
        <f t="shared" si="532"/>
        <v>18</v>
      </c>
      <c r="E279">
        <f t="shared" ref="E279" si="565">plan_id</f>
        <v>832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0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21043916901</v>
      </c>
    </row>
    <row r="280" spans="1:8" x14ac:dyDescent="0.3">
      <c r="A280" t="s">
        <v>947</v>
      </c>
      <c r="B280">
        <f t="shared" si="531"/>
        <v>7</v>
      </c>
      <c r="C280">
        <f t="shared" si="532"/>
        <v>19</v>
      </c>
      <c r="E280">
        <f t="shared" ref="E280" si="567">plan_id</f>
        <v>832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0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9828019936</v>
      </c>
    </row>
    <row r="281" spans="1:8" x14ac:dyDescent="0.3">
      <c r="A281" t="s">
        <v>947</v>
      </c>
      <c r="B281">
        <f t="shared" si="531"/>
        <v>7</v>
      </c>
      <c r="C281">
        <f t="shared" si="532"/>
        <v>20</v>
      </c>
      <c r="E281">
        <f t="shared" ref="E281" si="569">plan_id</f>
        <v>832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0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0.68200000000000005</v>
      </c>
    </row>
    <row r="282" spans="1:8" x14ac:dyDescent="0.3">
      <c r="A282" t="s">
        <v>947</v>
      </c>
      <c r="B282">
        <f t="shared" si="531"/>
        <v>7</v>
      </c>
      <c r="C282">
        <f t="shared" si="532"/>
        <v>21</v>
      </c>
      <c r="E282">
        <f t="shared" ref="E282" si="571">plan_id</f>
        <v>832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0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3998051313</v>
      </c>
    </row>
    <row r="283" spans="1:8" x14ac:dyDescent="0.3">
      <c r="A283" t="s">
        <v>947</v>
      </c>
      <c r="B283">
        <f t="shared" si="531"/>
        <v>7</v>
      </c>
      <c r="C283">
        <f t="shared" si="532"/>
        <v>22</v>
      </c>
      <c r="E283">
        <f t="shared" ref="E283" si="573">plan_id</f>
        <v>832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0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649515696</v>
      </c>
    </row>
    <row r="284" spans="1:8" x14ac:dyDescent="0.3">
      <c r="A284" t="s">
        <v>947</v>
      </c>
      <c r="B284">
        <f t="shared" si="531"/>
        <v>7</v>
      </c>
      <c r="C284">
        <f t="shared" si="532"/>
        <v>23</v>
      </c>
      <c r="E284">
        <f t="shared" ref="E284" si="575">plan_id</f>
        <v>832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0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947</v>
      </c>
      <c r="B285">
        <f t="shared" si="531"/>
        <v>7</v>
      </c>
      <c r="C285">
        <f t="shared" si="532"/>
        <v>24</v>
      </c>
      <c r="E285">
        <f t="shared" ref="E285" si="577">plan_id</f>
        <v>832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0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947</v>
      </c>
      <c r="B286">
        <f t="shared" si="531"/>
        <v>7</v>
      </c>
      <c r="C286">
        <f t="shared" si="532"/>
        <v>25</v>
      </c>
      <c r="E286">
        <f t="shared" ref="E286" si="579">plan_id</f>
        <v>832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0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0.30699883991208793</v>
      </c>
    </row>
    <row r="287" spans="1:8" x14ac:dyDescent="0.3">
      <c r="A287" t="s">
        <v>947</v>
      </c>
      <c r="B287">
        <f t="shared" si="531"/>
        <v>7</v>
      </c>
      <c r="C287">
        <f t="shared" si="532"/>
        <v>26</v>
      </c>
      <c r="E287">
        <f t="shared" ref="E287" si="581">plan_id</f>
        <v>832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0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0.32237301377527366</v>
      </c>
    </row>
    <row r="288" spans="1:8" x14ac:dyDescent="0.3">
      <c r="A288" t="s">
        <v>947</v>
      </c>
      <c r="B288">
        <f t="shared" si="531"/>
        <v>7</v>
      </c>
      <c r="C288">
        <f t="shared" si="532"/>
        <v>27</v>
      </c>
      <c r="E288">
        <f t="shared" ref="E288" si="583">plan_id</f>
        <v>832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0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1227397115</v>
      </c>
    </row>
    <row r="289" spans="1:8" x14ac:dyDescent="0.3">
      <c r="A289" t="s">
        <v>947</v>
      </c>
      <c r="B289">
        <f t="shared" si="531"/>
        <v>7</v>
      </c>
      <c r="C289">
        <f t="shared" si="532"/>
        <v>28</v>
      </c>
      <c r="E289">
        <f t="shared" ref="E289" si="585">plan_id</f>
        <v>832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0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1288863851</v>
      </c>
    </row>
    <row r="290" spans="1:8" x14ac:dyDescent="0.3">
      <c r="A290" t="s">
        <v>947</v>
      </c>
      <c r="B290">
        <f t="shared" si="531"/>
        <v>7</v>
      </c>
      <c r="C290">
        <f t="shared" si="532"/>
        <v>29</v>
      </c>
      <c r="E290">
        <f t="shared" ref="E290" si="587">plan_id</f>
        <v>832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0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-61466736</v>
      </c>
    </row>
    <row r="291" spans="1:8" x14ac:dyDescent="0.3">
      <c r="A291" t="s">
        <v>947</v>
      </c>
      <c r="B291">
        <f t="shared" si="531"/>
        <v>7</v>
      </c>
      <c r="C291">
        <f t="shared" si="532"/>
        <v>30</v>
      </c>
      <c r="E291">
        <f t="shared" ref="E291" si="589">plan_id</f>
        <v>832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0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1.0500789314630252</v>
      </c>
    </row>
    <row r="292" spans="1:8" x14ac:dyDescent="0.3">
      <c r="A292" t="s">
        <v>947</v>
      </c>
      <c r="B292">
        <f t="shared" si="531"/>
        <v>7</v>
      </c>
      <c r="C292">
        <f t="shared" si="532"/>
        <v>31</v>
      </c>
      <c r="E292">
        <f t="shared" ref="E292" si="591">plan_id</f>
        <v>832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0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473025011</v>
      </c>
    </row>
    <row r="293" spans="1:8" x14ac:dyDescent="0.3">
      <c r="A293" t="s">
        <v>947</v>
      </c>
      <c r="B293">
        <f t="shared" si="531"/>
        <v>7</v>
      </c>
      <c r="C293">
        <f t="shared" si="532"/>
        <v>32</v>
      </c>
      <c r="E293">
        <f t="shared" ref="E293" si="593">plan_id</f>
        <v>832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0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2244768414</v>
      </c>
    </row>
    <row r="294" spans="1:8" x14ac:dyDescent="0.3">
      <c r="A294" t="s">
        <v>947</v>
      </c>
      <c r="B294">
        <f t="shared" si="531"/>
        <v>7</v>
      </c>
      <c r="C294">
        <f t="shared" si="532"/>
        <v>33</v>
      </c>
      <c r="E294">
        <f t="shared" ref="E294" si="595">plan_id</f>
        <v>832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0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947</v>
      </c>
      <c r="B295">
        <f t="shared" si="531"/>
        <v>7</v>
      </c>
      <c r="C295">
        <f t="shared" si="532"/>
        <v>34</v>
      </c>
      <c r="E295">
        <f t="shared" ref="E295" si="597">plan_id</f>
        <v>832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0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-144099773</v>
      </c>
    </row>
    <row r="296" spans="1:8" x14ac:dyDescent="0.3">
      <c r="A296" t="s">
        <v>947</v>
      </c>
      <c r="B296">
        <f t="shared" si="531"/>
        <v>7</v>
      </c>
      <c r="C296">
        <f t="shared" si="532"/>
        <v>35</v>
      </c>
      <c r="E296">
        <f t="shared" ref="E296" si="599">plan_id</f>
        <v>832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0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164627268</v>
      </c>
    </row>
    <row r="297" spans="1:8" x14ac:dyDescent="0.3">
      <c r="A297" t="s">
        <v>947</v>
      </c>
      <c r="B297">
        <f t="shared" si="531"/>
        <v>7</v>
      </c>
      <c r="C297">
        <f t="shared" si="532"/>
        <v>36</v>
      </c>
      <c r="E297">
        <f t="shared" ref="E297" si="601">plan_id</f>
        <v>832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0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-337928752</v>
      </c>
    </row>
    <row r="298" spans="1:8" x14ac:dyDescent="0.3">
      <c r="A298" t="s">
        <v>947</v>
      </c>
      <c r="B298">
        <f t="shared" si="531"/>
        <v>7</v>
      </c>
      <c r="C298">
        <f t="shared" si="532"/>
        <v>37</v>
      </c>
      <c r="E298">
        <f t="shared" ref="E298" si="603">plan_id</f>
        <v>832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0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-1478398163</v>
      </c>
    </row>
    <row r="299" spans="1:8" x14ac:dyDescent="0.3">
      <c r="A299" t="s">
        <v>947</v>
      </c>
      <c r="B299">
        <f t="shared" si="531"/>
        <v>7</v>
      </c>
      <c r="C299">
        <f t="shared" si="532"/>
        <v>38</v>
      </c>
      <c r="E299">
        <f t="shared" ref="E299" si="605">plan_id</f>
        <v>832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0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-290532915</v>
      </c>
    </row>
    <row r="300" spans="1:8" x14ac:dyDescent="0.3">
      <c r="A300" t="s">
        <v>947</v>
      </c>
      <c r="B300">
        <f t="shared" si="531"/>
        <v>7</v>
      </c>
      <c r="C300">
        <f t="shared" si="532"/>
        <v>39</v>
      </c>
      <c r="E300">
        <f t="shared" ref="E300" si="607">plan_id</f>
        <v>832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0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29064944</v>
      </c>
    </row>
    <row r="301" spans="1:8" x14ac:dyDescent="0.3">
      <c r="A301" t="s">
        <v>947</v>
      </c>
      <c r="B301">
        <f t="shared" si="531"/>
        <v>7</v>
      </c>
      <c r="C301">
        <f t="shared" si="532"/>
        <v>40</v>
      </c>
      <c r="E301">
        <f t="shared" ref="E301" si="609">plan_id</f>
        <v>832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0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947</v>
      </c>
      <c r="B302">
        <f t="shared" si="531"/>
        <v>7</v>
      </c>
      <c r="C302">
        <f t="shared" si="532"/>
        <v>41</v>
      </c>
      <c r="E302">
        <f t="shared" ref="E302" si="611">plan_id</f>
        <v>832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0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947</v>
      </c>
      <c r="B303">
        <f t="shared" si="531"/>
        <v>7</v>
      </c>
      <c r="C303">
        <f t="shared" si="532"/>
        <v>42</v>
      </c>
      <c r="E303">
        <f t="shared" ref="E303" si="613">plan_id</f>
        <v>832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0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-11010338</v>
      </c>
    </row>
    <row r="304" spans="1:8" x14ac:dyDescent="0.3">
      <c r="A304" t="s">
        <v>947</v>
      </c>
      <c r="B304">
        <f t="shared" si="531"/>
        <v>7</v>
      </c>
      <c r="C304">
        <f t="shared" si="532"/>
        <v>43</v>
      </c>
      <c r="E304">
        <f t="shared" ref="E304" si="615">plan_id</f>
        <v>832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0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649515696</v>
      </c>
    </row>
    <row r="305" spans="1:8" x14ac:dyDescent="0.3">
      <c r="A305" t="s">
        <v>947</v>
      </c>
      <c r="B305">
        <f t="shared" si="531"/>
        <v>7</v>
      </c>
      <c r="C305">
        <f t="shared" si="532"/>
        <v>44</v>
      </c>
      <c r="E305">
        <f t="shared" ref="E305" si="617">plan_id</f>
        <v>832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0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t="s">
        <v>947</v>
      </c>
      <c r="B306">
        <f t="shared" si="531"/>
        <v>7</v>
      </c>
      <c r="C306">
        <f t="shared" si="532"/>
        <v>45</v>
      </c>
      <c r="E306">
        <f t="shared" ref="E306" si="619">plan_id</f>
        <v>832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0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t="s">
        <v>947</v>
      </c>
      <c r="B307">
        <f t="shared" si="531"/>
        <v>7</v>
      </c>
      <c r="C307">
        <f t="shared" si="532"/>
        <v>46</v>
      </c>
      <c r="E307">
        <f t="shared" ref="E307" si="621">plan_id</f>
        <v>832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0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t="s">
        <v>947</v>
      </c>
      <c r="B308">
        <f t="shared" si="531"/>
        <v>7</v>
      </c>
      <c r="C308">
        <f t="shared" si="532"/>
        <v>47</v>
      </c>
      <c r="E308">
        <f t="shared" ref="E308" si="623">plan_id</f>
        <v>832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0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13019747254</v>
      </c>
    </row>
    <row r="309" spans="1:8" x14ac:dyDescent="0.3">
      <c r="A309" t="s">
        <v>947</v>
      </c>
      <c r="B309">
        <f t="shared" si="531"/>
        <v>7</v>
      </c>
      <c r="C309">
        <f t="shared" si="532"/>
        <v>48</v>
      </c>
      <c r="E309">
        <f t="shared" ref="E309" si="625">plan_id</f>
        <v>832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0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9828019936</v>
      </c>
    </row>
    <row r="310" spans="1:8" x14ac:dyDescent="0.3">
      <c r="A310" t="s">
        <v>947</v>
      </c>
      <c r="B310">
        <f t="shared" si="531"/>
        <v>7</v>
      </c>
      <c r="C310">
        <f t="shared" si="532"/>
        <v>49</v>
      </c>
      <c r="E310">
        <f t="shared" ref="E310" si="627">plan_id</f>
        <v>832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0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7135631690</v>
      </c>
    </row>
    <row r="311" spans="1:8" x14ac:dyDescent="0.3">
      <c r="A311" t="s">
        <v>947</v>
      </c>
      <c r="B311">
        <f t="shared" si="531"/>
        <v>7</v>
      </c>
      <c r="C311">
        <f t="shared" si="532"/>
        <v>50</v>
      </c>
      <c r="E311">
        <f t="shared" ref="E311" si="629">plan_id</f>
        <v>832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0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4.1399999999999997</v>
      </c>
    </row>
    <row r="312" spans="1:8" x14ac:dyDescent="0.3">
      <c r="A312" t="s">
        <v>947</v>
      </c>
      <c r="B312">
        <f t="shared" si="531"/>
        <v>7</v>
      </c>
      <c r="C312">
        <f t="shared" si="532"/>
        <v>51</v>
      </c>
      <c r="E312">
        <f t="shared" ref="E312" si="631">plan_id</f>
        <v>832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0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29762623913</v>
      </c>
    </row>
    <row r="313" spans="1:8" x14ac:dyDescent="0.3">
      <c r="A313" t="s">
        <v>947</v>
      </c>
      <c r="B313">
        <f t="shared" si="531"/>
        <v>7</v>
      </c>
      <c r="C313">
        <f t="shared" si="532"/>
        <v>52</v>
      </c>
      <c r="E313">
        <f t="shared" ref="E313" si="633">plan_id</f>
        <v>832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0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473025011</v>
      </c>
    </row>
    <row r="314" spans="1:8" x14ac:dyDescent="0.3">
      <c r="A314" t="s">
        <v>947</v>
      </c>
      <c r="B314">
        <f t="shared" si="531"/>
        <v>7</v>
      </c>
      <c r="C314">
        <f t="shared" si="532"/>
        <v>53</v>
      </c>
      <c r="E314">
        <f t="shared" ref="E314" si="635">plan_id</f>
        <v>832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0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2244768414</v>
      </c>
    </row>
    <row r="315" spans="1:8" x14ac:dyDescent="0.3">
      <c r="A315" t="s">
        <v>947</v>
      </c>
      <c r="B315">
        <f t="shared" si="531"/>
        <v>7</v>
      </c>
      <c r="C315">
        <f t="shared" si="532"/>
        <v>54</v>
      </c>
      <c r="E315">
        <f t="shared" ref="E315" si="637">plan_id</f>
        <v>832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0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947</v>
      </c>
      <c r="B316">
        <f t="shared" si="531"/>
        <v>7</v>
      </c>
      <c r="C316">
        <f t="shared" si="532"/>
        <v>55</v>
      </c>
      <c r="E316">
        <f t="shared" ref="E316" si="639">plan_id</f>
        <v>832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0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-130859239</v>
      </c>
    </row>
    <row r="317" spans="1:8" x14ac:dyDescent="0.3">
      <c r="A317" t="s">
        <v>947</v>
      </c>
      <c r="B317">
        <f t="shared" si="531"/>
        <v>7</v>
      </c>
      <c r="C317">
        <f t="shared" si="532"/>
        <v>56</v>
      </c>
      <c r="E317">
        <f t="shared" ref="E317" si="641">plan_id</f>
        <v>832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0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688003495</v>
      </c>
    </row>
    <row r="318" spans="1:8" x14ac:dyDescent="0.3">
      <c r="A318" t="s">
        <v>947</v>
      </c>
      <c r="B318">
        <f t="shared" si="531"/>
        <v>7</v>
      </c>
      <c r="C318">
        <f t="shared" si="532"/>
        <v>57</v>
      </c>
      <c r="E318">
        <f t="shared" ref="E318" si="643">plan_id</f>
        <v>832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0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1241379674</v>
      </c>
    </row>
    <row r="319" spans="1:8" x14ac:dyDescent="0.3">
      <c r="A319" t="s">
        <v>947</v>
      </c>
      <c r="B319">
        <f t="shared" si="531"/>
        <v>7</v>
      </c>
      <c r="C319">
        <f t="shared" si="532"/>
        <v>58</v>
      </c>
      <c r="E319">
        <f t="shared" ref="E319" si="645">plan_id</f>
        <v>832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0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337928752</v>
      </c>
    </row>
    <row r="320" spans="1:8" x14ac:dyDescent="0.3">
      <c r="A320" t="s">
        <v>947</v>
      </c>
      <c r="B320">
        <f t="shared" si="531"/>
        <v>7</v>
      </c>
      <c r="C320">
        <f t="shared" si="532"/>
        <v>59</v>
      </c>
      <c r="E320">
        <f t="shared" ref="E320" si="647">plan_id</f>
        <v>832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0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2137541062</v>
      </c>
    </row>
    <row r="321" spans="1:8" x14ac:dyDescent="0.3">
      <c r="A321" t="s">
        <v>947</v>
      </c>
      <c r="B321">
        <f t="shared" si="531"/>
        <v>7</v>
      </c>
      <c r="C321">
        <f t="shared" si="532"/>
        <v>60</v>
      </c>
      <c r="E321">
        <f t="shared" ref="E321" si="649">plan_id</f>
        <v>832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0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-2116953537</v>
      </c>
    </row>
    <row r="322" spans="1:8" x14ac:dyDescent="0.3">
      <c r="A322" t="s">
        <v>947</v>
      </c>
      <c r="B322">
        <f t="shared" si="531"/>
        <v>7</v>
      </c>
      <c r="C322">
        <f t="shared" si="532"/>
        <v>61</v>
      </c>
      <c r="E322">
        <f t="shared" ref="E322" si="651">plan_id</f>
        <v>832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0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-48671220</v>
      </c>
    </row>
    <row r="323" spans="1:8" x14ac:dyDescent="0.3">
      <c r="A323" t="s">
        <v>947</v>
      </c>
      <c r="B323">
        <f t="shared" si="531"/>
        <v>7</v>
      </c>
      <c r="C323">
        <f t="shared" si="532"/>
        <v>62</v>
      </c>
      <c r="E323">
        <f t="shared" ref="E323" si="653">plan_id</f>
        <v>832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0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-2165624757</v>
      </c>
    </row>
    <row r="324" spans="1:8" x14ac:dyDescent="0.3">
      <c r="A324" t="s">
        <v>947</v>
      </c>
      <c r="B324">
        <f t="shared" si="531"/>
        <v>7</v>
      </c>
      <c r="C324">
        <f t="shared" si="532"/>
        <v>63</v>
      </c>
      <c r="E324">
        <f t="shared" ref="E324" si="655">plan_id</f>
        <v>832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0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-15431788</v>
      </c>
    </row>
    <row r="325" spans="1:8" x14ac:dyDescent="0.3">
      <c r="A325" t="s">
        <v>947</v>
      </c>
      <c r="B325">
        <f t="shared" si="531"/>
        <v>7</v>
      </c>
      <c r="C325">
        <f t="shared" si="532"/>
        <v>64</v>
      </c>
      <c r="E325">
        <f t="shared" ref="E325" si="657">plan_id</f>
        <v>832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0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947</v>
      </c>
      <c r="B326">
        <f t="shared" si="531"/>
        <v>7</v>
      </c>
      <c r="C326">
        <f t="shared" si="532"/>
        <v>65</v>
      </c>
      <c r="E326">
        <f t="shared" ref="E326" si="659">plan_id</f>
        <v>832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0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-2622818</v>
      </c>
    </row>
    <row r="327" spans="1:8" x14ac:dyDescent="0.3">
      <c r="A327" t="s">
        <v>947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832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0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19510746776</v>
      </c>
    </row>
    <row r="328" spans="1:8" x14ac:dyDescent="0.3">
      <c r="A328" t="s">
        <v>947</v>
      </c>
      <c r="B328">
        <f t="shared" si="662"/>
        <v>7</v>
      </c>
      <c r="C328">
        <f t="shared" si="663"/>
        <v>67</v>
      </c>
      <c r="E328">
        <f t="shared" ref="E328" si="666">plan_id</f>
        <v>832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0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9828019936</v>
      </c>
    </row>
    <row r="329" spans="1:8" x14ac:dyDescent="0.3">
      <c r="A329" t="s">
        <v>947</v>
      </c>
      <c r="B329">
        <f t="shared" si="662"/>
        <v>8</v>
      </c>
      <c r="C329">
        <f t="shared" si="663"/>
        <v>3</v>
      </c>
      <c r="E329">
        <f t="shared" ref="E329" si="668">plan_id</f>
        <v>832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0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947</v>
      </c>
      <c r="B330">
        <f t="shared" si="662"/>
        <v>8</v>
      </c>
      <c r="C330">
        <f t="shared" si="663"/>
        <v>4</v>
      </c>
      <c r="E330">
        <f t="shared" ref="E330" si="670">plan_id</f>
        <v>832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0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947</v>
      </c>
      <c r="B331">
        <f t="shared" si="662"/>
        <v>8</v>
      </c>
      <c r="C331">
        <f t="shared" si="663"/>
        <v>5</v>
      </c>
      <c r="E331">
        <f t="shared" ref="E331" si="672">plan_id</f>
        <v>832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0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947</v>
      </c>
      <c r="B332">
        <f t="shared" si="662"/>
        <v>8</v>
      </c>
      <c r="C332">
        <f t="shared" si="663"/>
        <v>6</v>
      </c>
      <c r="E332">
        <f t="shared" ref="E332" si="674">plan_id</f>
        <v>832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0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79647</v>
      </c>
    </row>
    <row r="333" spans="1:8" x14ac:dyDescent="0.3">
      <c r="A333" t="s">
        <v>947</v>
      </c>
      <c r="B333">
        <f t="shared" si="662"/>
        <v>8</v>
      </c>
      <c r="C333">
        <f t="shared" si="663"/>
        <v>7</v>
      </c>
      <c r="E333">
        <f t="shared" ref="E333" si="676">plan_id</f>
        <v>832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0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7574</v>
      </c>
    </row>
    <row r="334" spans="1:8" x14ac:dyDescent="0.3">
      <c r="A334" t="s">
        <v>947</v>
      </c>
      <c r="B334">
        <f t="shared" si="662"/>
        <v>8</v>
      </c>
      <c r="C334">
        <f t="shared" si="663"/>
        <v>8</v>
      </c>
      <c r="E334">
        <f t="shared" ref="E334" si="678">plan_id</f>
        <v>832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0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23510</v>
      </c>
    </row>
    <row r="335" spans="1:8" x14ac:dyDescent="0.3">
      <c r="A335" t="s">
        <v>947</v>
      </c>
      <c r="B335">
        <f t="shared" si="662"/>
        <v>8</v>
      </c>
      <c r="C335">
        <f t="shared" si="663"/>
        <v>9</v>
      </c>
      <c r="E335">
        <f t="shared" ref="E335" si="680">plan_id</f>
        <v>832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0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88460</v>
      </c>
    </row>
    <row r="336" spans="1:8" x14ac:dyDescent="0.3">
      <c r="A336" t="s">
        <v>947</v>
      </c>
      <c r="B336">
        <f t="shared" si="662"/>
        <v>8</v>
      </c>
      <c r="C336">
        <f t="shared" si="663"/>
        <v>10</v>
      </c>
      <c r="E336">
        <f t="shared" ref="E336" si="682">plan_id</f>
        <v>832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0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199191</v>
      </c>
    </row>
    <row r="337" spans="1:8" x14ac:dyDescent="0.3">
      <c r="A337" t="s">
        <v>947</v>
      </c>
      <c r="B337">
        <f t="shared" si="662"/>
        <v>8</v>
      </c>
      <c r="C337">
        <f t="shared" si="663"/>
        <v>11</v>
      </c>
      <c r="E337">
        <f t="shared" ref="E337" si="684">plan_id</f>
        <v>832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0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8.48E-2</v>
      </c>
    </row>
    <row r="338" spans="1:8" x14ac:dyDescent="0.3">
      <c r="A338" t="s">
        <v>947</v>
      </c>
      <c r="B338">
        <f t="shared" si="662"/>
        <v>8</v>
      </c>
      <c r="C338">
        <f t="shared" si="663"/>
        <v>12</v>
      </c>
      <c r="E338">
        <f t="shared" ref="E338" si="686">plan_id</f>
        <v>832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0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947</v>
      </c>
      <c r="B339">
        <f t="shared" si="662"/>
        <v>8</v>
      </c>
      <c r="C339">
        <f t="shared" si="663"/>
        <v>13</v>
      </c>
      <c r="E339">
        <f t="shared" ref="E339" si="688">plan_id</f>
        <v>832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0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947</v>
      </c>
      <c r="B340">
        <f t="shared" si="662"/>
        <v>8</v>
      </c>
      <c r="C340">
        <f t="shared" si="663"/>
        <v>14</v>
      </c>
      <c r="E340">
        <f t="shared" ref="E340" si="690">plan_id</f>
        <v>832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0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947</v>
      </c>
      <c r="B341">
        <f t="shared" si="662"/>
        <v>8</v>
      </c>
      <c r="C341">
        <f t="shared" si="663"/>
        <v>15</v>
      </c>
      <c r="E341">
        <f t="shared" ref="E341" si="692">plan_id</f>
        <v>832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0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t="s">
        <v>947</v>
      </c>
      <c r="B342">
        <f t="shared" si="662"/>
        <v>8</v>
      </c>
      <c r="C342">
        <f t="shared" si="663"/>
        <v>16</v>
      </c>
      <c r="E342">
        <f t="shared" ref="E342" si="694">plan_id</f>
        <v>832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0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7.5499999999999998E-2</v>
      </c>
    </row>
    <row r="343" spans="1:8" x14ac:dyDescent="0.3">
      <c r="A343" t="s">
        <v>947</v>
      </c>
      <c r="B343">
        <f t="shared" si="662"/>
        <v>8</v>
      </c>
      <c r="C343">
        <f t="shared" si="663"/>
        <v>17</v>
      </c>
      <c r="E343">
        <f t="shared" ref="E343" si="696">plan_id</f>
        <v>832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0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31574146857</v>
      </c>
    </row>
    <row r="344" spans="1:8" x14ac:dyDescent="0.3">
      <c r="A344" t="s">
        <v>947</v>
      </c>
      <c r="B344">
        <f t="shared" si="662"/>
        <v>8</v>
      </c>
      <c r="C344">
        <f t="shared" si="663"/>
        <v>18</v>
      </c>
      <c r="E344">
        <f t="shared" ref="E344" si="698">plan_id</f>
        <v>832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0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21649496961</v>
      </c>
    </row>
    <row r="345" spans="1:8" x14ac:dyDescent="0.3">
      <c r="A345" t="s">
        <v>947</v>
      </c>
      <c r="B345">
        <f t="shared" si="662"/>
        <v>8</v>
      </c>
      <c r="C345">
        <f t="shared" si="663"/>
        <v>19</v>
      </c>
      <c r="E345">
        <f t="shared" ref="E345" si="700">plan_id</f>
        <v>832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0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9924649896</v>
      </c>
    </row>
    <row r="346" spans="1:8" x14ac:dyDescent="0.3">
      <c r="A346" t="s">
        <v>947</v>
      </c>
      <c r="B346">
        <f t="shared" si="662"/>
        <v>8</v>
      </c>
      <c r="C346">
        <f t="shared" si="663"/>
        <v>20</v>
      </c>
      <c r="E346">
        <f t="shared" ref="E346" si="702">plan_id</f>
        <v>832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0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0.68600000000000005</v>
      </c>
    </row>
    <row r="347" spans="1:8" x14ac:dyDescent="0.3">
      <c r="A347" t="s">
        <v>947</v>
      </c>
      <c r="B347">
        <f t="shared" si="662"/>
        <v>8</v>
      </c>
      <c r="C347">
        <f t="shared" si="663"/>
        <v>21</v>
      </c>
      <c r="E347">
        <f t="shared" ref="E347" si="704">plan_id</f>
        <v>832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0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4071754355</v>
      </c>
    </row>
    <row r="348" spans="1:8" x14ac:dyDescent="0.3">
      <c r="A348" t="s">
        <v>947</v>
      </c>
      <c r="B348">
        <f t="shared" si="662"/>
        <v>8</v>
      </c>
      <c r="C348">
        <f t="shared" si="663"/>
        <v>22</v>
      </c>
      <c r="E348">
        <f t="shared" ref="E348" si="706">plan_id</f>
        <v>832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0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1000884711</v>
      </c>
    </row>
    <row r="349" spans="1:8" x14ac:dyDescent="0.3">
      <c r="A349" t="s">
        <v>947</v>
      </c>
      <c r="B349">
        <f t="shared" si="662"/>
        <v>8</v>
      </c>
      <c r="C349">
        <f t="shared" si="663"/>
        <v>23</v>
      </c>
      <c r="E349">
        <f t="shared" ref="E349" si="708">plan_id</f>
        <v>832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0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947</v>
      </c>
      <c r="B350">
        <f t="shared" si="662"/>
        <v>8</v>
      </c>
      <c r="C350">
        <f t="shared" si="663"/>
        <v>24</v>
      </c>
      <c r="E350">
        <f t="shared" ref="E350" si="710">plan_id</f>
        <v>832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0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947</v>
      </c>
      <c r="B351">
        <f t="shared" si="662"/>
        <v>8</v>
      </c>
      <c r="C351">
        <f t="shared" si="663"/>
        <v>25</v>
      </c>
      <c r="E351">
        <f t="shared" ref="E351" si="712">plan_id</f>
        <v>832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0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0.30615252992097552</v>
      </c>
    </row>
    <row r="352" spans="1:8" x14ac:dyDescent="0.3">
      <c r="A352" t="s">
        <v>947</v>
      </c>
      <c r="B352">
        <f t="shared" si="662"/>
        <v>8</v>
      </c>
      <c r="C352">
        <f t="shared" si="663"/>
        <v>26</v>
      </c>
      <c r="E352">
        <f t="shared" ref="E352" si="714">plan_id</f>
        <v>832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0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0.32074712964849278</v>
      </c>
    </row>
    <row r="353" spans="1:8" x14ac:dyDescent="0.3">
      <c r="A353" t="s">
        <v>947</v>
      </c>
      <c r="B353">
        <f t="shared" si="662"/>
        <v>8</v>
      </c>
      <c r="C353">
        <f t="shared" si="663"/>
        <v>27</v>
      </c>
      <c r="E353">
        <f t="shared" ref="E353" si="716">plan_id</f>
        <v>832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0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1246577897</v>
      </c>
    </row>
    <row r="354" spans="1:8" x14ac:dyDescent="0.3">
      <c r="A354" t="s">
        <v>947</v>
      </c>
      <c r="B354">
        <f t="shared" si="662"/>
        <v>8</v>
      </c>
      <c r="C354">
        <f t="shared" si="663"/>
        <v>28</v>
      </c>
      <c r="E354">
        <f t="shared" ref="E354" si="718">plan_id</f>
        <v>832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0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1306003522</v>
      </c>
    </row>
    <row r="355" spans="1:8" x14ac:dyDescent="0.3">
      <c r="A355" t="s">
        <v>947</v>
      </c>
      <c r="B355">
        <f t="shared" si="662"/>
        <v>8</v>
      </c>
      <c r="C355">
        <f t="shared" si="663"/>
        <v>29</v>
      </c>
      <c r="E355">
        <f t="shared" ref="E355" si="720">plan_id</f>
        <v>832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0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-59425625</v>
      </c>
    </row>
    <row r="356" spans="1:8" x14ac:dyDescent="0.3">
      <c r="A356" t="s">
        <v>947</v>
      </c>
      <c r="B356">
        <f t="shared" si="662"/>
        <v>8</v>
      </c>
      <c r="C356">
        <f t="shared" si="663"/>
        <v>30</v>
      </c>
      <c r="E356">
        <f t="shared" ref="E356" si="722">plan_id</f>
        <v>832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0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1.0476710080798104</v>
      </c>
    </row>
    <row r="357" spans="1:8" x14ac:dyDescent="0.3">
      <c r="A357" t="s">
        <v>947</v>
      </c>
      <c r="B357">
        <f t="shared" si="662"/>
        <v>8</v>
      </c>
      <c r="C357">
        <f t="shared" si="663"/>
        <v>31</v>
      </c>
      <c r="E357">
        <f t="shared" ref="E357" si="724">plan_id</f>
        <v>832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0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439691899</v>
      </c>
    </row>
    <row r="358" spans="1:8" x14ac:dyDescent="0.3">
      <c r="A358" t="s">
        <v>947</v>
      </c>
      <c r="B358">
        <f t="shared" si="662"/>
        <v>8</v>
      </c>
      <c r="C358">
        <f t="shared" si="663"/>
        <v>32</v>
      </c>
      <c r="E358">
        <f t="shared" ref="E358" si="726">plan_id</f>
        <v>832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0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2310654625</v>
      </c>
    </row>
    <row r="359" spans="1:8" x14ac:dyDescent="0.3">
      <c r="A359" t="s">
        <v>947</v>
      </c>
      <c r="B359">
        <f t="shared" si="662"/>
        <v>8</v>
      </c>
      <c r="C359">
        <f t="shared" si="663"/>
        <v>33</v>
      </c>
      <c r="E359">
        <f t="shared" ref="E359" si="728">plan_id</f>
        <v>832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0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947</v>
      </c>
      <c r="B360">
        <f t="shared" si="662"/>
        <v>8</v>
      </c>
      <c r="C360">
        <f t="shared" si="663"/>
        <v>34</v>
      </c>
      <c r="E360">
        <f t="shared" ref="E360" si="730">plan_id</f>
        <v>832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0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-146141359</v>
      </c>
    </row>
    <row r="361" spans="1:8" x14ac:dyDescent="0.3">
      <c r="A361" t="s">
        <v>947</v>
      </c>
      <c r="B361">
        <f t="shared" si="662"/>
        <v>8</v>
      </c>
      <c r="C361">
        <f t="shared" si="663"/>
        <v>35</v>
      </c>
      <c r="E361">
        <f t="shared" ref="E361" si="732">plan_id</f>
        <v>832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0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224304194</v>
      </c>
    </row>
    <row r="362" spans="1:8" x14ac:dyDescent="0.3">
      <c r="A362" t="s">
        <v>947</v>
      </c>
      <c r="B362">
        <f t="shared" si="662"/>
        <v>8</v>
      </c>
      <c r="C362">
        <f t="shared" si="663"/>
        <v>36</v>
      </c>
      <c r="E362">
        <f t="shared" ref="E362" si="734">plan_id</f>
        <v>832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0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-341398896</v>
      </c>
    </row>
    <row r="363" spans="1:8" x14ac:dyDescent="0.3">
      <c r="A363" t="s">
        <v>947</v>
      </c>
      <c r="B363">
        <f t="shared" si="662"/>
        <v>8</v>
      </c>
      <c r="C363">
        <f t="shared" si="663"/>
        <v>37</v>
      </c>
      <c r="E363">
        <f t="shared" ref="E363" si="736">plan_id</f>
        <v>832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0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-1585964984</v>
      </c>
    </row>
    <row r="364" spans="1:8" x14ac:dyDescent="0.3">
      <c r="A364" t="s">
        <v>947</v>
      </c>
      <c r="B364">
        <f t="shared" si="662"/>
        <v>8</v>
      </c>
      <c r="C364">
        <f t="shared" si="663"/>
        <v>38</v>
      </c>
      <c r="E364">
        <f t="shared" ref="E364" si="738">plan_id</f>
        <v>832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0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110939677</v>
      </c>
    </row>
    <row r="365" spans="1:8" x14ac:dyDescent="0.3">
      <c r="A365" t="s">
        <v>947</v>
      </c>
      <c r="B365">
        <f t="shared" si="662"/>
        <v>8</v>
      </c>
      <c r="C365">
        <f t="shared" si="663"/>
        <v>39</v>
      </c>
      <c r="E365">
        <f t="shared" ref="E365" si="740">plan_id</f>
        <v>832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0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14421446</v>
      </c>
    </row>
    <row r="366" spans="1:8" x14ac:dyDescent="0.3">
      <c r="A366" t="s">
        <v>947</v>
      </c>
      <c r="B366">
        <f t="shared" si="662"/>
        <v>8</v>
      </c>
      <c r="C366">
        <f t="shared" si="663"/>
        <v>40</v>
      </c>
      <c r="E366">
        <f t="shared" ref="E366" si="742">plan_id</f>
        <v>832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0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947</v>
      </c>
      <c r="B367">
        <f t="shared" si="662"/>
        <v>8</v>
      </c>
      <c r="C367">
        <f t="shared" si="663"/>
        <v>41</v>
      </c>
      <c r="E367">
        <f t="shared" ref="E367" si="744">plan_id</f>
        <v>832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0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947</v>
      </c>
      <c r="B368">
        <f t="shared" si="662"/>
        <v>8</v>
      </c>
      <c r="C368">
        <f t="shared" si="663"/>
        <v>42</v>
      </c>
      <c r="E368">
        <f t="shared" ref="E368" si="746">plan_id</f>
        <v>832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0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-25621891</v>
      </c>
    </row>
    <row r="369" spans="1:8" x14ac:dyDescent="0.3">
      <c r="A369" t="s">
        <v>947</v>
      </c>
      <c r="B369">
        <f t="shared" si="662"/>
        <v>8</v>
      </c>
      <c r="C369">
        <f t="shared" si="663"/>
        <v>43</v>
      </c>
      <c r="E369">
        <f t="shared" ref="E369" si="748">plan_id</f>
        <v>832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0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1000884711</v>
      </c>
    </row>
    <row r="370" spans="1:8" x14ac:dyDescent="0.3">
      <c r="A370" t="s">
        <v>947</v>
      </c>
      <c r="B370">
        <f t="shared" si="662"/>
        <v>8</v>
      </c>
      <c r="C370">
        <f t="shared" si="663"/>
        <v>44</v>
      </c>
      <c r="E370">
        <f t="shared" ref="E370" si="750">plan_id</f>
        <v>832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0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6.5500000000000003E-2</v>
      </c>
    </row>
    <row r="371" spans="1:8" x14ac:dyDescent="0.3">
      <c r="A371" t="s">
        <v>947</v>
      </c>
      <c r="B371">
        <f t="shared" si="662"/>
        <v>8</v>
      </c>
      <c r="C371">
        <f t="shared" si="663"/>
        <v>45</v>
      </c>
      <c r="E371">
        <f t="shared" ref="E371" si="752">plan_id</f>
        <v>832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0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7.5499999999999998E-2</v>
      </c>
    </row>
    <row r="372" spans="1:8" x14ac:dyDescent="0.3">
      <c r="A372" t="s">
        <v>947</v>
      </c>
      <c r="B372">
        <f t="shared" si="662"/>
        <v>8</v>
      </c>
      <c r="C372">
        <f t="shared" si="663"/>
        <v>46</v>
      </c>
      <c r="E372">
        <f t="shared" ref="E372" si="754">plan_id</f>
        <v>832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0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8.5500000000000007E-2</v>
      </c>
    </row>
    <row r="373" spans="1:8" x14ac:dyDescent="0.3">
      <c r="A373" t="s">
        <v>947</v>
      </c>
      <c r="B373">
        <f t="shared" si="662"/>
        <v>8</v>
      </c>
      <c r="C373">
        <f t="shared" si="663"/>
        <v>47</v>
      </c>
      <c r="E373">
        <f t="shared" ref="E373" si="756">plan_id</f>
        <v>832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0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13211129157</v>
      </c>
    </row>
    <row r="374" spans="1:8" x14ac:dyDescent="0.3">
      <c r="A374" t="s">
        <v>947</v>
      </c>
      <c r="B374">
        <f t="shared" si="662"/>
        <v>8</v>
      </c>
      <c r="C374">
        <f t="shared" si="663"/>
        <v>48</v>
      </c>
      <c r="E374">
        <f t="shared" ref="E374" si="758">plan_id</f>
        <v>832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0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9924649896</v>
      </c>
    </row>
    <row r="375" spans="1:8" x14ac:dyDescent="0.3">
      <c r="A375" t="s">
        <v>947</v>
      </c>
      <c r="B375">
        <f t="shared" si="662"/>
        <v>8</v>
      </c>
      <c r="C375">
        <f t="shared" si="663"/>
        <v>49</v>
      </c>
      <c r="E375">
        <f t="shared" ref="E375" si="760">plan_id</f>
        <v>832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0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7154649653</v>
      </c>
    </row>
    <row r="376" spans="1:8" x14ac:dyDescent="0.3">
      <c r="A376" t="s">
        <v>947</v>
      </c>
      <c r="B376">
        <f t="shared" si="662"/>
        <v>8</v>
      </c>
      <c r="C376">
        <f t="shared" si="663"/>
        <v>50</v>
      </c>
      <c r="E376">
        <f t="shared" ref="E376" si="762">plan_id</f>
        <v>832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0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4.13</v>
      </c>
    </row>
    <row r="377" spans="1:8" x14ac:dyDescent="0.3">
      <c r="A377" t="s">
        <v>947</v>
      </c>
      <c r="B377">
        <f t="shared" si="662"/>
        <v>8</v>
      </c>
      <c r="C377">
        <f t="shared" si="663"/>
        <v>51</v>
      </c>
      <c r="E377">
        <f t="shared" ref="E377" si="764">plan_id</f>
        <v>832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0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30871936837</v>
      </c>
    </row>
    <row r="378" spans="1:8" x14ac:dyDescent="0.3">
      <c r="A378" t="s">
        <v>947</v>
      </c>
      <c r="B378">
        <f t="shared" si="662"/>
        <v>8</v>
      </c>
      <c r="C378">
        <f t="shared" si="663"/>
        <v>52</v>
      </c>
      <c r="E378">
        <f t="shared" ref="E378" si="766">plan_id</f>
        <v>832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0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439691899</v>
      </c>
    </row>
    <row r="379" spans="1:8" x14ac:dyDescent="0.3">
      <c r="A379" t="s">
        <v>947</v>
      </c>
      <c r="B379">
        <f t="shared" si="662"/>
        <v>8</v>
      </c>
      <c r="C379">
        <f t="shared" si="663"/>
        <v>53</v>
      </c>
      <c r="E379">
        <f t="shared" ref="E379" si="768">plan_id</f>
        <v>832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0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2310654625</v>
      </c>
    </row>
    <row r="380" spans="1:8" x14ac:dyDescent="0.3">
      <c r="A380" t="s">
        <v>947</v>
      </c>
      <c r="B380">
        <f t="shared" si="662"/>
        <v>8</v>
      </c>
      <c r="C380">
        <f t="shared" si="663"/>
        <v>54</v>
      </c>
      <c r="E380">
        <f t="shared" ref="E380" si="770">plan_id</f>
        <v>832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0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947</v>
      </c>
      <c r="B381">
        <f t="shared" si="662"/>
        <v>8</v>
      </c>
      <c r="C381">
        <f t="shared" si="663"/>
        <v>55</v>
      </c>
      <c r="E381">
        <f t="shared" ref="E381" si="772">plan_id</f>
        <v>832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0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-132534910</v>
      </c>
    </row>
    <row r="382" spans="1:8" x14ac:dyDescent="0.3">
      <c r="A382" t="s">
        <v>947</v>
      </c>
      <c r="B382">
        <f t="shared" si="662"/>
        <v>8</v>
      </c>
      <c r="C382">
        <f t="shared" si="663"/>
        <v>56</v>
      </c>
      <c r="E382">
        <f t="shared" ref="E382" si="774">plan_id</f>
        <v>832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0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298384629</v>
      </c>
    </row>
    <row r="383" spans="1:8" x14ac:dyDescent="0.3">
      <c r="A383" t="s">
        <v>947</v>
      </c>
      <c r="B383">
        <f t="shared" si="662"/>
        <v>8</v>
      </c>
      <c r="C383">
        <f t="shared" si="663"/>
        <v>57</v>
      </c>
      <c r="E383">
        <f t="shared" ref="E383" si="776">plan_id</f>
        <v>832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0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1258017396</v>
      </c>
    </row>
    <row r="384" spans="1:8" x14ac:dyDescent="0.3">
      <c r="A384" t="s">
        <v>947</v>
      </c>
      <c r="B384">
        <f t="shared" si="662"/>
        <v>8</v>
      </c>
      <c r="C384">
        <f t="shared" si="663"/>
        <v>58</v>
      </c>
      <c r="E384">
        <f t="shared" ref="E384" si="778">plan_id</f>
        <v>832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0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341398896</v>
      </c>
    </row>
    <row r="385" spans="1:8" x14ac:dyDescent="0.3">
      <c r="A385" t="s">
        <v>947</v>
      </c>
      <c r="B385">
        <f t="shared" si="662"/>
        <v>8</v>
      </c>
      <c r="C385">
        <f t="shared" si="663"/>
        <v>59</v>
      </c>
      <c r="E385">
        <f t="shared" ref="E385" si="780">plan_id</f>
        <v>832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0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1208949546</v>
      </c>
    </row>
    <row r="386" spans="1:8" x14ac:dyDescent="0.3">
      <c r="A386" t="s">
        <v>947</v>
      </c>
      <c r="B386">
        <f t="shared" si="662"/>
        <v>8</v>
      </c>
      <c r="C386">
        <f t="shared" si="663"/>
        <v>60</v>
      </c>
      <c r="E386">
        <f t="shared" ref="E386" si="782">plan_id</f>
        <v>832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0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-2163684514</v>
      </c>
    </row>
    <row r="387" spans="1:8" x14ac:dyDescent="0.3">
      <c r="A387" t="s">
        <v>947</v>
      </c>
      <c r="B387">
        <f t="shared" si="662"/>
        <v>8</v>
      </c>
      <c r="C387">
        <f t="shared" si="663"/>
        <v>61</v>
      </c>
      <c r="E387">
        <f t="shared" ref="E387" si="784">plan_id</f>
        <v>832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0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-50301709</v>
      </c>
    </row>
    <row r="388" spans="1:8" x14ac:dyDescent="0.3">
      <c r="A388" t="s">
        <v>947</v>
      </c>
      <c r="B388">
        <f t="shared" si="662"/>
        <v>8</v>
      </c>
      <c r="C388">
        <f t="shared" si="663"/>
        <v>62</v>
      </c>
      <c r="E388">
        <f t="shared" ref="E388" si="786">plan_id</f>
        <v>832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0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-2213986223</v>
      </c>
    </row>
    <row r="389" spans="1:8" x14ac:dyDescent="0.3">
      <c r="A389" t="s">
        <v>947</v>
      </c>
      <c r="B389">
        <f t="shared" si="662"/>
        <v>8</v>
      </c>
      <c r="C389">
        <f t="shared" si="663"/>
        <v>63</v>
      </c>
      <c r="E389">
        <f t="shared" ref="E389" si="788">plan_id</f>
        <v>832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0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-13445962</v>
      </c>
    </row>
    <row r="390" spans="1:8" x14ac:dyDescent="0.3">
      <c r="A390" t="s">
        <v>947</v>
      </c>
      <c r="B390">
        <f t="shared" si="662"/>
        <v>8</v>
      </c>
      <c r="C390">
        <f t="shared" si="663"/>
        <v>64</v>
      </c>
      <c r="E390">
        <f t="shared" ref="E390" si="790">plan_id</f>
        <v>832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0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947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832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0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24646407</v>
      </c>
    </row>
    <row r="392" spans="1:8" x14ac:dyDescent="0.3">
      <c r="A392" t="s">
        <v>947</v>
      </c>
      <c r="B392">
        <f t="shared" si="792"/>
        <v>8</v>
      </c>
      <c r="C392">
        <f t="shared" si="793"/>
        <v>66</v>
      </c>
      <c r="E392">
        <f t="shared" ref="E392" si="796">plan_id</f>
        <v>832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0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21043916901</v>
      </c>
    </row>
    <row r="393" spans="1:8" x14ac:dyDescent="0.3">
      <c r="A393" t="s">
        <v>947</v>
      </c>
      <c r="B393">
        <f t="shared" si="792"/>
        <v>8</v>
      </c>
      <c r="C393">
        <f t="shared" si="793"/>
        <v>67</v>
      </c>
      <c r="E393">
        <f t="shared" ref="E393" si="798">plan_id</f>
        <v>832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0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9924649896</v>
      </c>
    </row>
    <row r="394" spans="1:8" x14ac:dyDescent="0.3">
      <c r="A394" t="s">
        <v>947</v>
      </c>
      <c r="B394">
        <f t="shared" si="792"/>
        <v>9</v>
      </c>
      <c r="C394">
        <f t="shared" si="793"/>
        <v>3</v>
      </c>
      <c r="E394">
        <f t="shared" ref="E394" si="800">plan_id</f>
        <v>832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0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947</v>
      </c>
      <c r="B395">
        <f t="shared" si="792"/>
        <v>9</v>
      </c>
      <c r="C395">
        <f t="shared" si="793"/>
        <v>4</v>
      </c>
      <c r="E395">
        <f t="shared" ref="E395" si="802">plan_id</f>
        <v>832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0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947</v>
      </c>
      <c r="B396">
        <f t="shared" si="792"/>
        <v>9</v>
      </c>
      <c r="C396">
        <f t="shared" si="793"/>
        <v>5</v>
      </c>
      <c r="E396">
        <f t="shared" ref="E396" si="804">plan_id</f>
        <v>832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0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947</v>
      </c>
      <c r="B397">
        <f t="shared" si="792"/>
        <v>9</v>
      </c>
      <c r="C397">
        <f t="shared" si="793"/>
        <v>6</v>
      </c>
      <c r="E397">
        <f t="shared" ref="E397" si="806">plan_id</f>
        <v>832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0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80536</v>
      </c>
    </row>
    <row r="398" spans="1:8" x14ac:dyDescent="0.3">
      <c r="A398" t="s">
        <v>947</v>
      </c>
      <c r="B398">
        <f t="shared" si="792"/>
        <v>9</v>
      </c>
      <c r="C398">
        <f t="shared" si="793"/>
        <v>7</v>
      </c>
      <c r="E398">
        <f t="shared" ref="E398" si="808">plan_id</f>
        <v>832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0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7992</v>
      </c>
    </row>
    <row r="399" spans="1:8" x14ac:dyDescent="0.3">
      <c r="A399" t="s">
        <v>947</v>
      </c>
      <c r="B399">
        <f t="shared" si="792"/>
        <v>9</v>
      </c>
      <c r="C399">
        <f t="shared" si="793"/>
        <v>8</v>
      </c>
      <c r="E399">
        <f t="shared" ref="E399" si="810">plan_id</f>
        <v>832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0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25021</v>
      </c>
    </row>
    <row r="400" spans="1:8" x14ac:dyDescent="0.3">
      <c r="A400" t="s">
        <v>947</v>
      </c>
      <c r="B400">
        <f t="shared" si="792"/>
        <v>9</v>
      </c>
      <c r="C400">
        <f t="shared" si="793"/>
        <v>9</v>
      </c>
      <c r="E400">
        <f t="shared" ref="E400" si="812">plan_id</f>
        <v>832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0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89219</v>
      </c>
    </row>
    <row r="401" spans="1:8" x14ac:dyDescent="0.3">
      <c r="A401" t="s">
        <v>947</v>
      </c>
      <c r="B401">
        <f t="shared" si="792"/>
        <v>9</v>
      </c>
      <c r="C401">
        <f t="shared" si="793"/>
        <v>10</v>
      </c>
      <c r="E401">
        <f t="shared" ref="E401" si="814">plan_id</f>
        <v>832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0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202768</v>
      </c>
    </row>
    <row r="402" spans="1:8" x14ac:dyDescent="0.3">
      <c r="A402" t="s">
        <v>947</v>
      </c>
      <c r="B402">
        <f t="shared" si="792"/>
        <v>9</v>
      </c>
      <c r="C402">
        <f t="shared" si="793"/>
        <v>11</v>
      </c>
      <c r="E402">
        <f t="shared" ref="E402" si="816">plan_id</f>
        <v>832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0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8.1699999999999995E-2</v>
      </c>
    </row>
    <row r="403" spans="1:8" x14ac:dyDescent="0.3">
      <c r="A403" t="s">
        <v>947</v>
      </c>
      <c r="B403">
        <f t="shared" si="792"/>
        <v>9</v>
      </c>
      <c r="C403">
        <f t="shared" si="793"/>
        <v>12</v>
      </c>
      <c r="E403">
        <f t="shared" ref="E403" si="818">plan_id</f>
        <v>832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0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947</v>
      </c>
      <c r="B404">
        <f t="shared" si="792"/>
        <v>9</v>
      </c>
      <c r="C404">
        <f t="shared" si="793"/>
        <v>13</v>
      </c>
      <c r="E404">
        <f t="shared" ref="E404" si="820">plan_id</f>
        <v>832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0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947</v>
      </c>
      <c r="B405">
        <f t="shared" si="792"/>
        <v>9</v>
      </c>
      <c r="C405">
        <f t="shared" si="793"/>
        <v>14</v>
      </c>
      <c r="E405">
        <f t="shared" ref="E405" si="822">plan_id</f>
        <v>832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0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947</v>
      </c>
      <c r="B406">
        <f t="shared" si="792"/>
        <v>9</v>
      </c>
      <c r="C406">
        <f t="shared" si="793"/>
        <v>15</v>
      </c>
      <c r="E406">
        <f t="shared" ref="E406" si="824">plan_id</f>
        <v>832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0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7.5499999999999998E-2</v>
      </c>
    </row>
    <row r="407" spans="1:8" x14ac:dyDescent="0.3">
      <c r="A407" t="s">
        <v>947</v>
      </c>
      <c r="B407">
        <f t="shared" si="792"/>
        <v>9</v>
      </c>
      <c r="C407">
        <f t="shared" si="793"/>
        <v>16</v>
      </c>
      <c r="E407">
        <f t="shared" ref="E407" si="826">plan_id</f>
        <v>832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0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7.4499999999999997E-2</v>
      </c>
    </row>
    <row r="408" spans="1:8" x14ac:dyDescent="0.3">
      <c r="A408" t="s">
        <v>947</v>
      </c>
      <c r="B408">
        <f t="shared" si="792"/>
        <v>9</v>
      </c>
      <c r="C408">
        <f t="shared" si="793"/>
        <v>17</v>
      </c>
      <c r="E408">
        <f t="shared" ref="E408" si="828">plan_id</f>
        <v>832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0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32340867066</v>
      </c>
    </row>
    <row r="409" spans="1:8" x14ac:dyDescent="0.3">
      <c r="A409" t="s">
        <v>947</v>
      </c>
      <c r="B409">
        <f t="shared" si="792"/>
        <v>9</v>
      </c>
      <c r="C409">
        <f t="shared" si="793"/>
        <v>18</v>
      </c>
      <c r="E409">
        <f t="shared" ref="E409" si="830">plan_id</f>
        <v>832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0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21217296757</v>
      </c>
    </row>
    <row r="410" spans="1:8" x14ac:dyDescent="0.3">
      <c r="A410" t="s">
        <v>947</v>
      </c>
      <c r="B410">
        <f t="shared" si="792"/>
        <v>9</v>
      </c>
      <c r="C410">
        <f t="shared" si="793"/>
        <v>19</v>
      </c>
      <c r="E410">
        <f t="shared" ref="E410" si="832">plan_id</f>
        <v>832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0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11123570309</v>
      </c>
    </row>
    <row r="411" spans="1:8" x14ac:dyDescent="0.3">
      <c r="A411" t="s">
        <v>947</v>
      </c>
      <c r="B411">
        <f t="shared" si="792"/>
        <v>9</v>
      </c>
      <c r="C411">
        <f t="shared" si="793"/>
        <v>20</v>
      </c>
      <c r="E411">
        <f t="shared" ref="E411" si="834">plan_id</f>
        <v>832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0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0.65600000000000003</v>
      </c>
    </row>
    <row r="412" spans="1:8" x14ac:dyDescent="0.3">
      <c r="A412" t="s">
        <v>947</v>
      </c>
      <c r="B412">
        <f t="shared" si="792"/>
        <v>9</v>
      </c>
      <c r="C412">
        <f t="shared" si="793"/>
        <v>21</v>
      </c>
      <c r="E412">
        <f t="shared" ref="E412" si="836">plan_id</f>
        <v>832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0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4229620981</v>
      </c>
    </row>
    <row r="413" spans="1:8" x14ac:dyDescent="0.3">
      <c r="A413" t="s">
        <v>947</v>
      </c>
      <c r="B413">
        <f t="shared" si="792"/>
        <v>9</v>
      </c>
      <c r="C413">
        <f t="shared" si="793"/>
        <v>22</v>
      </c>
      <c r="E413">
        <f t="shared" ref="E413" si="838">plan_id</f>
        <v>832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0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1151115930</v>
      </c>
    </row>
    <row r="414" spans="1:8" x14ac:dyDescent="0.3">
      <c r="A414" t="s">
        <v>947</v>
      </c>
      <c r="B414">
        <f t="shared" si="792"/>
        <v>9</v>
      </c>
      <c r="C414">
        <f t="shared" si="793"/>
        <v>23</v>
      </c>
      <c r="E414">
        <f t="shared" ref="E414" si="840">plan_id</f>
        <v>832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0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947</v>
      </c>
      <c r="B415">
        <f t="shared" si="792"/>
        <v>9</v>
      </c>
      <c r="C415">
        <f t="shared" si="793"/>
        <v>24</v>
      </c>
      <c r="E415">
        <f t="shared" ref="E415" si="842">plan_id</f>
        <v>832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0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947</v>
      </c>
      <c r="B416">
        <f t="shared" si="792"/>
        <v>9</v>
      </c>
      <c r="C416">
        <f t="shared" si="793"/>
        <v>25</v>
      </c>
      <c r="E416">
        <f t="shared" ref="E416" si="844">plan_id</f>
        <v>832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0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0.28874127527882149</v>
      </c>
    </row>
    <row r="417" spans="1:8" x14ac:dyDescent="0.3">
      <c r="A417" t="s">
        <v>947</v>
      </c>
      <c r="B417">
        <f t="shared" si="792"/>
        <v>9</v>
      </c>
      <c r="C417">
        <f t="shared" si="793"/>
        <v>26</v>
      </c>
      <c r="E417">
        <f t="shared" ref="E417" si="846">plan_id</f>
        <v>832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0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0.31065019038404473</v>
      </c>
    </row>
    <row r="418" spans="1:8" x14ac:dyDescent="0.3">
      <c r="A418" t="s">
        <v>947</v>
      </c>
      <c r="B418">
        <f t="shared" si="792"/>
        <v>9</v>
      </c>
      <c r="C418">
        <f t="shared" si="793"/>
        <v>27</v>
      </c>
      <c r="E418">
        <f t="shared" ref="E418" si="848">plan_id</f>
        <v>832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0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1221266156</v>
      </c>
    </row>
    <row r="419" spans="1:8" x14ac:dyDescent="0.3">
      <c r="A419" t="s">
        <v>947</v>
      </c>
      <c r="B419">
        <f t="shared" si="792"/>
        <v>9</v>
      </c>
      <c r="C419">
        <f t="shared" si="793"/>
        <v>28</v>
      </c>
      <c r="E419">
        <f t="shared" ref="E419" si="850">plan_id</f>
        <v>832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0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1313932563</v>
      </c>
    </row>
    <row r="420" spans="1:8" x14ac:dyDescent="0.3">
      <c r="A420" t="s">
        <v>947</v>
      </c>
      <c r="B420">
        <f t="shared" si="792"/>
        <v>9</v>
      </c>
      <c r="C420">
        <f t="shared" si="793"/>
        <v>29</v>
      </c>
      <c r="E420">
        <f t="shared" ref="E420" si="852">plan_id</f>
        <v>832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0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-92666407</v>
      </c>
    </row>
    <row r="421" spans="1:8" x14ac:dyDescent="0.3">
      <c r="A421" t="s">
        <v>947</v>
      </c>
      <c r="B421">
        <f t="shared" si="792"/>
        <v>9</v>
      </c>
      <c r="C421">
        <f t="shared" si="793"/>
        <v>30</v>
      </c>
      <c r="E421">
        <f t="shared" ref="E421" si="854">plan_id</f>
        <v>832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0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1.0758773233375347</v>
      </c>
    </row>
    <row r="422" spans="1:8" x14ac:dyDescent="0.3">
      <c r="A422" t="s">
        <v>947</v>
      </c>
      <c r="B422">
        <f t="shared" si="792"/>
        <v>9</v>
      </c>
      <c r="C422">
        <f t="shared" si="793"/>
        <v>31</v>
      </c>
      <c r="E422">
        <f t="shared" ref="E422" si="856">plan_id</f>
        <v>832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0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454344240</v>
      </c>
    </row>
    <row r="423" spans="1:8" x14ac:dyDescent="0.3">
      <c r="A423" t="s">
        <v>947</v>
      </c>
      <c r="B423">
        <f t="shared" si="792"/>
        <v>9</v>
      </c>
      <c r="C423">
        <f t="shared" si="793"/>
        <v>32</v>
      </c>
      <c r="E423">
        <f t="shared" ref="E423" si="858">plan_id</f>
        <v>832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0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2333436352</v>
      </c>
    </row>
    <row r="424" spans="1:8" x14ac:dyDescent="0.3">
      <c r="A424" t="s">
        <v>947</v>
      </c>
      <c r="B424">
        <f t="shared" si="792"/>
        <v>9</v>
      </c>
      <c r="C424">
        <f t="shared" si="793"/>
        <v>33</v>
      </c>
      <c r="E424">
        <f t="shared" ref="E424" si="860">plan_id</f>
        <v>832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0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947</v>
      </c>
      <c r="B425">
        <f t="shared" si="792"/>
        <v>9</v>
      </c>
      <c r="C425">
        <f t="shared" si="793"/>
        <v>34</v>
      </c>
      <c r="E425">
        <f t="shared" ref="E425" si="862">plan_id</f>
        <v>832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0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-134156720</v>
      </c>
    </row>
    <row r="426" spans="1:8" x14ac:dyDescent="0.3">
      <c r="A426" t="s">
        <v>947</v>
      </c>
      <c r="B426">
        <f t="shared" si="792"/>
        <v>9</v>
      </c>
      <c r="C426">
        <f t="shared" si="793"/>
        <v>35</v>
      </c>
      <c r="E426">
        <f t="shared" ref="E426" si="864">plan_id</f>
        <v>832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0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269425057</v>
      </c>
    </row>
    <row r="427" spans="1:8" x14ac:dyDescent="0.3">
      <c r="A427" t="s">
        <v>947</v>
      </c>
      <c r="B427">
        <f t="shared" si="792"/>
        <v>9</v>
      </c>
      <c r="C427">
        <f t="shared" si="793"/>
        <v>36</v>
      </c>
      <c r="E427">
        <f t="shared" ref="E427" si="866">plan_id</f>
        <v>832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0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-351287976</v>
      </c>
    </row>
    <row r="428" spans="1:8" x14ac:dyDescent="0.3">
      <c r="A428" t="s">
        <v>947</v>
      </c>
      <c r="B428">
        <f t="shared" si="792"/>
        <v>9</v>
      </c>
      <c r="C428">
        <f t="shared" si="793"/>
        <v>37</v>
      </c>
      <c r="E428">
        <f t="shared" ref="E428" si="868">plan_id</f>
        <v>832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0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-1610386632</v>
      </c>
    </row>
    <row r="429" spans="1:8" x14ac:dyDescent="0.3">
      <c r="A429" t="s">
        <v>947</v>
      </c>
      <c r="B429">
        <f t="shared" si="792"/>
        <v>9</v>
      </c>
      <c r="C429">
        <f t="shared" si="793"/>
        <v>38</v>
      </c>
      <c r="E429">
        <f t="shared" ref="E429" si="870">plan_id</f>
        <v>832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0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213635791</v>
      </c>
    </row>
    <row r="430" spans="1:8" x14ac:dyDescent="0.3">
      <c r="A430" t="s">
        <v>947</v>
      </c>
      <c r="B430">
        <f t="shared" si="792"/>
        <v>9</v>
      </c>
      <c r="C430">
        <f t="shared" si="793"/>
        <v>39</v>
      </c>
      <c r="E430">
        <f t="shared" ref="E430" si="872">plan_id</f>
        <v>832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0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15453997</v>
      </c>
    </row>
    <row r="431" spans="1:8" x14ac:dyDescent="0.3">
      <c r="A431" t="s">
        <v>947</v>
      </c>
      <c r="B431">
        <f t="shared" si="792"/>
        <v>9</v>
      </c>
      <c r="C431">
        <f t="shared" si="793"/>
        <v>40</v>
      </c>
      <c r="E431">
        <f t="shared" ref="E431" si="874">plan_id</f>
        <v>832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0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947</v>
      </c>
      <c r="B432">
        <f t="shared" si="792"/>
        <v>9</v>
      </c>
      <c r="C432">
        <f t="shared" si="793"/>
        <v>41</v>
      </c>
      <c r="E432">
        <f t="shared" ref="E432" si="876">plan_id</f>
        <v>832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0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947</v>
      </c>
      <c r="B433">
        <f t="shared" si="792"/>
        <v>9</v>
      </c>
      <c r="C433">
        <f t="shared" si="793"/>
        <v>42</v>
      </c>
      <c r="E433">
        <f t="shared" ref="E433" si="878">plan_id</f>
        <v>832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0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-39348179</v>
      </c>
    </row>
    <row r="434" spans="1:8" x14ac:dyDescent="0.3">
      <c r="A434" t="s">
        <v>947</v>
      </c>
      <c r="B434">
        <f t="shared" si="792"/>
        <v>9</v>
      </c>
      <c r="C434">
        <f t="shared" si="793"/>
        <v>43</v>
      </c>
      <c r="E434">
        <f t="shared" ref="E434" si="880">plan_id</f>
        <v>832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0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1151115930</v>
      </c>
    </row>
    <row r="435" spans="1:8" x14ac:dyDescent="0.3">
      <c r="A435" t="s">
        <v>947</v>
      </c>
      <c r="B435">
        <f t="shared" si="792"/>
        <v>9</v>
      </c>
      <c r="C435">
        <f t="shared" si="793"/>
        <v>44</v>
      </c>
      <c r="E435">
        <f t="shared" ref="E435" si="882">plan_id</f>
        <v>832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0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6.4500000000000002E-2</v>
      </c>
    </row>
    <row r="436" spans="1:8" x14ac:dyDescent="0.3">
      <c r="A436" t="s">
        <v>947</v>
      </c>
      <c r="B436">
        <f t="shared" si="792"/>
        <v>9</v>
      </c>
      <c r="C436">
        <f t="shared" si="793"/>
        <v>45</v>
      </c>
      <c r="E436">
        <f t="shared" ref="E436" si="884">plan_id</f>
        <v>832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0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7.4499999999999997E-2</v>
      </c>
    </row>
    <row r="437" spans="1:8" x14ac:dyDescent="0.3">
      <c r="A437" t="s">
        <v>947</v>
      </c>
      <c r="B437">
        <f t="shared" si="792"/>
        <v>9</v>
      </c>
      <c r="C437">
        <f t="shared" si="793"/>
        <v>46</v>
      </c>
      <c r="E437">
        <f t="shared" ref="E437" si="886">plan_id</f>
        <v>832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0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8.4500000000000006E-2</v>
      </c>
    </row>
    <row r="438" spans="1:8" x14ac:dyDescent="0.3">
      <c r="A438" t="s">
        <v>947</v>
      </c>
      <c r="B438">
        <f t="shared" si="792"/>
        <v>9</v>
      </c>
      <c r="C438">
        <f t="shared" si="793"/>
        <v>47</v>
      </c>
      <c r="E438">
        <f t="shared" ref="E438" si="888">plan_id</f>
        <v>832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0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14520881433</v>
      </c>
    </row>
    <row r="439" spans="1:8" x14ac:dyDescent="0.3">
      <c r="A439" t="s">
        <v>947</v>
      </c>
      <c r="B439">
        <f t="shared" si="792"/>
        <v>9</v>
      </c>
      <c r="C439">
        <f t="shared" si="793"/>
        <v>48</v>
      </c>
      <c r="E439">
        <f t="shared" ref="E439" si="890">plan_id</f>
        <v>832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0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11123570309</v>
      </c>
    </row>
    <row r="440" spans="1:8" x14ac:dyDescent="0.3">
      <c r="A440" t="s">
        <v>947</v>
      </c>
      <c r="B440">
        <f t="shared" si="792"/>
        <v>9</v>
      </c>
      <c r="C440">
        <f t="shared" si="793"/>
        <v>49</v>
      </c>
      <c r="E440">
        <f t="shared" ref="E440" si="892">plan_id</f>
        <v>832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0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8263695515</v>
      </c>
    </row>
    <row r="441" spans="1:8" x14ac:dyDescent="0.3">
      <c r="A441" t="s">
        <v>947</v>
      </c>
      <c r="B441">
        <f t="shared" si="792"/>
        <v>9</v>
      </c>
      <c r="C441">
        <f t="shared" si="793"/>
        <v>50</v>
      </c>
      <c r="E441">
        <f t="shared" ref="E441" si="894">plan_id</f>
        <v>832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0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t="s">
        <v>947</v>
      </c>
      <c r="B442">
        <f t="shared" si="792"/>
        <v>9</v>
      </c>
      <c r="C442">
        <f t="shared" si="793"/>
        <v>51</v>
      </c>
      <c r="E442">
        <f t="shared" ref="E442" si="896">plan_id</f>
        <v>832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0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31574146857</v>
      </c>
    </row>
    <row r="443" spans="1:8" x14ac:dyDescent="0.3">
      <c r="A443" t="s">
        <v>947</v>
      </c>
      <c r="B443">
        <f t="shared" si="792"/>
        <v>9</v>
      </c>
      <c r="C443">
        <f t="shared" si="793"/>
        <v>52</v>
      </c>
      <c r="E443">
        <f t="shared" ref="E443" si="898">plan_id</f>
        <v>832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0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454344240</v>
      </c>
    </row>
    <row r="444" spans="1:8" x14ac:dyDescent="0.3">
      <c r="A444" t="s">
        <v>947</v>
      </c>
      <c r="B444">
        <f t="shared" si="792"/>
        <v>9</v>
      </c>
      <c r="C444">
        <f t="shared" si="793"/>
        <v>53</v>
      </c>
      <c r="E444">
        <f t="shared" ref="E444" si="900">plan_id</f>
        <v>832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0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2333436352</v>
      </c>
    </row>
    <row r="445" spans="1:8" x14ac:dyDescent="0.3">
      <c r="A445" t="s">
        <v>947</v>
      </c>
      <c r="B445">
        <f t="shared" si="792"/>
        <v>9</v>
      </c>
      <c r="C445">
        <f t="shared" si="793"/>
        <v>54</v>
      </c>
      <c r="E445">
        <f t="shared" ref="E445" si="902">plan_id</f>
        <v>832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0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947</v>
      </c>
      <c r="B446">
        <f t="shared" si="792"/>
        <v>9</v>
      </c>
      <c r="C446">
        <f t="shared" si="793"/>
        <v>55</v>
      </c>
      <c r="E446">
        <f t="shared" ref="E446" si="904">plan_id</f>
        <v>832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0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-2565994</v>
      </c>
    </row>
    <row r="447" spans="1:8" x14ac:dyDescent="0.3">
      <c r="A447" t="s">
        <v>947</v>
      </c>
      <c r="B447">
        <f t="shared" si="792"/>
        <v>9</v>
      </c>
      <c r="C447">
        <f t="shared" si="793"/>
        <v>56</v>
      </c>
      <c r="E447">
        <f t="shared" ref="E447" si="906">plan_id</f>
        <v>832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0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225604318</v>
      </c>
    </row>
    <row r="448" spans="1:8" x14ac:dyDescent="0.3">
      <c r="A448" t="s">
        <v>947</v>
      </c>
      <c r="B448">
        <f t="shared" si="792"/>
        <v>9</v>
      </c>
      <c r="C448">
        <f t="shared" si="793"/>
        <v>57</v>
      </c>
      <c r="E448">
        <f t="shared" ref="E448" si="908">plan_id</f>
        <v>832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0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1265960542</v>
      </c>
    </row>
    <row r="449" spans="1:8" x14ac:dyDescent="0.3">
      <c r="A449" t="s">
        <v>947</v>
      </c>
      <c r="B449">
        <f t="shared" si="792"/>
        <v>9</v>
      </c>
      <c r="C449">
        <f t="shared" si="793"/>
        <v>58</v>
      </c>
      <c r="E449">
        <f t="shared" ref="E449" si="910">plan_id</f>
        <v>832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0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351287976</v>
      </c>
    </row>
    <row r="450" spans="1:8" x14ac:dyDescent="0.3">
      <c r="A450" t="s">
        <v>947</v>
      </c>
      <c r="B450">
        <f t="shared" si="792"/>
        <v>9</v>
      </c>
      <c r="C450">
        <f t="shared" si="793"/>
        <v>59</v>
      </c>
      <c r="E450">
        <f t="shared" ref="E450" si="912">plan_id</f>
        <v>832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0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170755803</v>
      </c>
    </row>
    <row r="451" spans="1:8" x14ac:dyDescent="0.3">
      <c r="A451" t="s">
        <v>947</v>
      </c>
      <c r="B451">
        <f t="shared" si="792"/>
        <v>9</v>
      </c>
      <c r="C451">
        <f t="shared" si="793"/>
        <v>60</v>
      </c>
      <c r="E451">
        <f t="shared" ref="E451" si="914">plan_id</f>
        <v>832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0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-2193873471</v>
      </c>
    </row>
    <row r="452" spans="1:8" x14ac:dyDescent="0.3">
      <c r="A452" t="s">
        <v>947</v>
      </c>
      <c r="B452">
        <f t="shared" si="792"/>
        <v>9</v>
      </c>
      <c r="C452">
        <f t="shared" si="793"/>
        <v>61</v>
      </c>
      <c r="E452">
        <f t="shared" ref="E452" si="916">plan_id</f>
        <v>832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0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-50225236</v>
      </c>
    </row>
    <row r="453" spans="1:8" x14ac:dyDescent="0.3">
      <c r="A453" t="s">
        <v>947</v>
      </c>
      <c r="B453">
        <f t="shared" si="792"/>
        <v>9</v>
      </c>
      <c r="C453">
        <f t="shared" si="793"/>
        <v>62</v>
      </c>
      <c r="E453">
        <f t="shared" ref="E453" si="918">plan_id</f>
        <v>832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0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-2244098707</v>
      </c>
    </row>
    <row r="454" spans="1:8" x14ac:dyDescent="0.3">
      <c r="A454" t="s">
        <v>947</v>
      </c>
      <c r="B454">
        <f t="shared" si="792"/>
        <v>9</v>
      </c>
      <c r="C454">
        <f t="shared" si="793"/>
        <v>63</v>
      </c>
      <c r="E454">
        <f t="shared" ref="E454" si="920">plan_id</f>
        <v>832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0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-15994167</v>
      </c>
    </row>
    <row r="455" spans="1:8" x14ac:dyDescent="0.3">
      <c r="A455" t="s">
        <v>947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832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0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947</v>
      </c>
      <c r="B456">
        <f t="shared" si="922"/>
        <v>9</v>
      </c>
      <c r="C456">
        <f t="shared" si="923"/>
        <v>65</v>
      </c>
      <c r="E456">
        <f t="shared" ref="E456" si="926">plan_id</f>
        <v>832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0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39888349</v>
      </c>
    </row>
    <row r="457" spans="1:8" x14ac:dyDescent="0.3">
      <c r="A457" t="s">
        <v>947</v>
      </c>
      <c r="B457">
        <f t="shared" si="922"/>
        <v>9</v>
      </c>
      <c r="C457">
        <f t="shared" si="923"/>
        <v>66</v>
      </c>
      <c r="E457">
        <f t="shared" ref="E457" si="928">plan_id</f>
        <v>832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0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21649496961</v>
      </c>
    </row>
    <row r="458" spans="1:8" x14ac:dyDescent="0.3">
      <c r="A458" t="s">
        <v>947</v>
      </c>
      <c r="B458">
        <f t="shared" si="922"/>
        <v>9</v>
      </c>
      <c r="C458">
        <f t="shared" si="923"/>
        <v>67</v>
      </c>
      <c r="E458">
        <f t="shared" ref="E458" si="930">plan_id</f>
        <v>832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0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11123570309</v>
      </c>
    </row>
    <row r="459" spans="1:8" x14ac:dyDescent="0.3">
      <c r="A459" t="s">
        <v>947</v>
      </c>
      <c r="B459">
        <f t="shared" si="922"/>
        <v>10</v>
      </c>
      <c r="C459">
        <f t="shared" si="923"/>
        <v>3</v>
      </c>
      <c r="E459">
        <f t="shared" ref="E459" si="932">plan_id</f>
        <v>832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0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947</v>
      </c>
      <c r="B460">
        <f t="shared" si="922"/>
        <v>10</v>
      </c>
      <c r="C460">
        <f t="shared" si="923"/>
        <v>4</v>
      </c>
      <c r="E460">
        <f t="shared" ref="E460" si="934">plan_id</f>
        <v>832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0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947</v>
      </c>
      <c r="B461">
        <f t="shared" si="922"/>
        <v>10</v>
      </c>
      <c r="C461">
        <f t="shared" si="923"/>
        <v>5</v>
      </c>
      <c r="E461">
        <f t="shared" ref="E461" si="936">plan_id</f>
        <v>832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0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947</v>
      </c>
      <c r="B462">
        <f t="shared" si="922"/>
        <v>10</v>
      </c>
      <c r="C462">
        <f t="shared" si="923"/>
        <v>6</v>
      </c>
      <c r="E462">
        <f t="shared" ref="E462" si="938">plan_id</f>
        <v>832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0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81620</v>
      </c>
    </row>
    <row r="463" spans="1:8" x14ac:dyDescent="0.3">
      <c r="A463" t="s">
        <v>947</v>
      </c>
      <c r="B463">
        <f t="shared" si="922"/>
        <v>10</v>
      </c>
      <c r="C463">
        <f t="shared" si="923"/>
        <v>7</v>
      </c>
      <c r="E463">
        <f t="shared" ref="E463" si="940">plan_id</f>
        <v>832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0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8409</v>
      </c>
    </row>
    <row r="464" spans="1:8" x14ac:dyDescent="0.3">
      <c r="A464" t="s">
        <v>947</v>
      </c>
      <c r="B464">
        <f t="shared" si="922"/>
        <v>10</v>
      </c>
      <c r="C464">
        <f t="shared" si="923"/>
        <v>8</v>
      </c>
      <c r="E464">
        <f t="shared" ref="E464" si="942">plan_id</f>
        <v>832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0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25641</v>
      </c>
    </row>
    <row r="465" spans="1:8" x14ac:dyDescent="0.3">
      <c r="A465" t="s">
        <v>947</v>
      </c>
      <c r="B465">
        <f t="shared" si="922"/>
        <v>10</v>
      </c>
      <c r="C465">
        <f t="shared" si="923"/>
        <v>9</v>
      </c>
      <c r="E465">
        <f t="shared" ref="E465" si="944">plan_id</f>
        <v>832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0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88207</v>
      </c>
    </row>
    <row r="466" spans="1:8" x14ac:dyDescent="0.3">
      <c r="A466" t="s">
        <v>947</v>
      </c>
      <c r="B466">
        <f t="shared" si="922"/>
        <v>10</v>
      </c>
      <c r="C466">
        <f t="shared" si="923"/>
        <v>10</v>
      </c>
      <c r="E466">
        <f t="shared" ref="E466" si="946">plan_id</f>
        <v>832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0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203877</v>
      </c>
    </row>
    <row r="467" spans="1:8" x14ac:dyDescent="0.3">
      <c r="A467" t="s">
        <v>947</v>
      </c>
      <c r="B467">
        <f t="shared" si="922"/>
        <v>10</v>
      </c>
      <c r="C467">
        <f t="shared" si="923"/>
        <v>11</v>
      </c>
      <c r="E467">
        <f t="shared" ref="E467" si="948">plan_id</f>
        <v>832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0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7.8700000000000006E-2</v>
      </c>
    </row>
    <row r="468" spans="1:8" x14ac:dyDescent="0.3">
      <c r="A468" t="s">
        <v>947</v>
      </c>
      <c r="B468">
        <f t="shared" si="922"/>
        <v>10</v>
      </c>
      <c r="C468">
        <f t="shared" si="923"/>
        <v>12</v>
      </c>
      <c r="E468">
        <f t="shared" ref="E468" si="950">plan_id</f>
        <v>832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0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947</v>
      </c>
      <c r="B469">
        <f t="shared" si="922"/>
        <v>10</v>
      </c>
      <c r="C469">
        <f t="shared" si="923"/>
        <v>13</v>
      </c>
      <c r="E469">
        <f t="shared" ref="E469" si="952">plan_id</f>
        <v>832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0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947</v>
      </c>
      <c r="B470">
        <f t="shared" si="922"/>
        <v>10</v>
      </c>
      <c r="C470">
        <f t="shared" si="923"/>
        <v>14</v>
      </c>
      <c r="E470">
        <f t="shared" ref="E470" si="954">plan_id</f>
        <v>832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0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947</v>
      </c>
      <c r="B471">
        <f t="shared" si="922"/>
        <v>10</v>
      </c>
      <c r="C471">
        <f t="shared" si="923"/>
        <v>15</v>
      </c>
      <c r="E471">
        <f t="shared" ref="E471" si="956">plan_id</f>
        <v>832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0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7.4499999999999997E-2</v>
      </c>
    </row>
    <row r="472" spans="1:8" x14ac:dyDescent="0.3">
      <c r="A472" t="s">
        <v>947</v>
      </c>
      <c r="B472">
        <f t="shared" si="922"/>
        <v>10</v>
      </c>
      <c r="C472">
        <f t="shared" si="923"/>
        <v>16</v>
      </c>
      <c r="E472">
        <f t="shared" ref="E472" si="958">plan_id</f>
        <v>832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0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t="s">
        <v>947</v>
      </c>
      <c r="B473">
        <f t="shared" si="922"/>
        <v>10</v>
      </c>
      <c r="C473">
        <f t="shared" si="923"/>
        <v>17</v>
      </c>
      <c r="E473">
        <f t="shared" ref="E473" si="960">plan_id</f>
        <v>832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0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33058826858</v>
      </c>
    </row>
    <row r="474" spans="1:8" x14ac:dyDescent="0.3">
      <c r="A474" t="s">
        <v>947</v>
      </c>
      <c r="B474">
        <f t="shared" si="922"/>
        <v>10</v>
      </c>
      <c r="C474">
        <f t="shared" si="923"/>
        <v>18</v>
      </c>
      <c r="E474">
        <f t="shared" ref="E474" si="962">plan_id</f>
        <v>832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0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27720055435</v>
      </c>
    </row>
    <row r="475" spans="1:8" x14ac:dyDescent="0.3">
      <c r="A475" t="s">
        <v>947</v>
      </c>
      <c r="B475">
        <f t="shared" si="922"/>
        <v>10</v>
      </c>
      <c r="C475">
        <f t="shared" si="923"/>
        <v>19</v>
      </c>
      <c r="E475">
        <f t="shared" ref="E475" si="964">plan_id</f>
        <v>832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0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5338771423</v>
      </c>
    </row>
    <row r="476" spans="1:8" x14ac:dyDescent="0.3">
      <c r="A476" t="s">
        <v>947</v>
      </c>
      <c r="B476">
        <f t="shared" si="922"/>
        <v>10</v>
      </c>
      <c r="C476">
        <f t="shared" si="923"/>
        <v>20</v>
      </c>
      <c r="E476">
        <f t="shared" ref="E476" si="966">plan_id</f>
        <v>832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0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0.83899999999999997</v>
      </c>
    </row>
    <row r="477" spans="1:8" x14ac:dyDescent="0.3">
      <c r="A477" t="s">
        <v>947</v>
      </c>
      <c r="B477">
        <f t="shared" si="922"/>
        <v>10</v>
      </c>
      <c r="C477">
        <f t="shared" si="923"/>
        <v>21</v>
      </c>
      <c r="E477">
        <f t="shared" ref="E477" si="968">plan_id</f>
        <v>832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0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4335090648</v>
      </c>
    </row>
    <row r="478" spans="1:8" x14ac:dyDescent="0.3">
      <c r="A478" t="s">
        <v>947</v>
      </c>
      <c r="B478">
        <f t="shared" si="922"/>
        <v>10</v>
      </c>
      <c r="C478">
        <f t="shared" si="923"/>
        <v>22</v>
      </c>
      <c r="E478">
        <f t="shared" ref="E478" si="970">plan_id</f>
        <v>832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0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-22484090</v>
      </c>
    </row>
    <row r="479" spans="1:8" x14ac:dyDescent="0.3">
      <c r="A479" t="s">
        <v>947</v>
      </c>
      <c r="B479">
        <f t="shared" si="922"/>
        <v>10</v>
      </c>
      <c r="C479">
        <f t="shared" si="923"/>
        <v>23</v>
      </c>
      <c r="E479">
        <f t="shared" ref="E479" si="972">plan_id</f>
        <v>832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0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947</v>
      </c>
      <c r="B480">
        <f t="shared" si="922"/>
        <v>10</v>
      </c>
      <c r="C480">
        <f t="shared" si="923"/>
        <v>24</v>
      </c>
      <c r="E480">
        <f t="shared" ref="E480" si="974">plan_id</f>
        <v>832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0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947</v>
      </c>
      <c r="B481">
        <f t="shared" si="922"/>
        <v>10</v>
      </c>
      <c r="C481">
        <f t="shared" si="923"/>
        <v>25</v>
      </c>
      <c r="E481">
        <f t="shared" ref="E481" si="976">plan_id</f>
        <v>832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0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0.28691870897182681</v>
      </c>
    </row>
    <row r="482" spans="1:8" x14ac:dyDescent="0.3">
      <c r="A482" t="s">
        <v>947</v>
      </c>
      <c r="B482">
        <f t="shared" si="922"/>
        <v>10</v>
      </c>
      <c r="C482">
        <f t="shared" si="923"/>
        <v>26</v>
      </c>
      <c r="E482">
        <f t="shared" ref="E482" si="978">plan_id</f>
        <v>832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0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0.26003267071706226</v>
      </c>
    </row>
    <row r="483" spans="1:8" x14ac:dyDescent="0.3">
      <c r="A483" t="s">
        <v>947</v>
      </c>
      <c r="B483">
        <f t="shared" si="922"/>
        <v>10</v>
      </c>
      <c r="C483">
        <f t="shared" si="923"/>
        <v>27</v>
      </c>
      <c r="E483">
        <f t="shared" ref="E483" si="980">plan_id</f>
        <v>832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0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1243818612</v>
      </c>
    </row>
    <row r="484" spans="1:8" x14ac:dyDescent="0.3">
      <c r="A484" t="s">
        <v>947</v>
      </c>
      <c r="B484">
        <f t="shared" si="922"/>
        <v>10</v>
      </c>
      <c r="C484">
        <f t="shared" si="923"/>
        <v>28</v>
      </c>
      <c r="E484">
        <f t="shared" ref="E484" si="982">plan_id</f>
        <v>832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0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1127265199</v>
      </c>
    </row>
    <row r="485" spans="1:8" x14ac:dyDescent="0.3">
      <c r="A485" t="s">
        <v>947</v>
      </c>
      <c r="B485">
        <f t="shared" si="922"/>
        <v>10</v>
      </c>
      <c r="C485">
        <f t="shared" si="923"/>
        <v>29</v>
      </c>
      <c r="E485">
        <f t="shared" ref="E485" si="984">plan_id</f>
        <v>832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0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116553413</v>
      </c>
    </row>
    <row r="486" spans="1:8" x14ac:dyDescent="0.3">
      <c r="A486" t="s">
        <v>947</v>
      </c>
      <c r="B486">
        <f t="shared" si="922"/>
        <v>10</v>
      </c>
      <c r="C486">
        <f t="shared" si="923"/>
        <v>30</v>
      </c>
      <c r="E486">
        <f t="shared" ref="E486" si="986">plan_id</f>
        <v>832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0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0.90629388250382603</v>
      </c>
    </row>
    <row r="487" spans="1:8" x14ac:dyDescent="0.3">
      <c r="A487" t="s">
        <v>947</v>
      </c>
      <c r="B487">
        <f t="shared" si="922"/>
        <v>10</v>
      </c>
      <c r="C487">
        <f t="shared" si="923"/>
        <v>31</v>
      </c>
      <c r="E487">
        <f t="shared" ref="E487" si="988">plan_id</f>
        <v>832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0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468547375</v>
      </c>
    </row>
    <row r="488" spans="1:8" x14ac:dyDescent="0.3">
      <c r="A488" t="s">
        <v>947</v>
      </c>
      <c r="B488">
        <f t="shared" si="922"/>
        <v>10</v>
      </c>
      <c r="C488">
        <f t="shared" si="923"/>
        <v>32</v>
      </c>
      <c r="E488">
        <f t="shared" ref="E488" si="990">plan_id</f>
        <v>832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0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2358286993</v>
      </c>
    </row>
    <row r="489" spans="1:8" x14ac:dyDescent="0.3">
      <c r="A489" t="s">
        <v>947</v>
      </c>
      <c r="B489">
        <f t="shared" si="922"/>
        <v>10</v>
      </c>
      <c r="C489">
        <f t="shared" si="923"/>
        <v>33</v>
      </c>
      <c r="E489">
        <f t="shared" ref="E489" si="992">plan_id</f>
        <v>832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0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6937251</v>
      </c>
    </row>
    <row r="490" spans="1:8" x14ac:dyDescent="0.3">
      <c r="A490" t="s">
        <v>947</v>
      </c>
      <c r="B490">
        <f t="shared" si="922"/>
        <v>10</v>
      </c>
      <c r="C490">
        <f t="shared" si="923"/>
        <v>34</v>
      </c>
      <c r="E490">
        <f t="shared" ref="E490" si="994">plan_id</f>
        <v>832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0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-91015747</v>
      </c>
    </row>
    <row r="491" spans="1:8" x14ac:dyDescent="0.3">
      <c r="A491" t="s">
        <v>947</v>
      </c>
      <c r="B491">
        <f t="shared" si="922"/>
        <v>10</v>
      </c>
      <c r="C491">
        <f t="shared" si="923"/>
        <v>35</v>
      </c>
      <c r="E491">
        <f t="shared" ref="E491" si="996">plan_id</f>
        <v>832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0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301268035</v>
      </c>
    </row>
    <row r="492" spans="1:8" x14ac:dyDescent="0.3">
      <c r="A492" t="s">
        <v>947</v>
      </c>
      <c r="B492">
        <f t="shared" si="922"/>
        <v>10</v>
      </c>
      <c r="C492">
        <f t="shared" si="923"/>
        <v>36</v>
      </c>
      <c r="E492">
        <f t="shared" ref="E492" si="998">plan_id</f>
        <v>832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0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-361684671</v>
      </c>
    </row>
    <row r="493" spans="1:8" x14ac:dyDescent="0.3">
      <c r="A493" t="s">
        <v>947</v>
      </c>
      <c r="B493">
        <f t="shared" si="922"/>
        <v>10</v>
      </c>
      <c r="C493">
        <f t="shared" si="923"/>
        <v>37</v>
      </c>
      <c r="E493">
        <f t="shared" ref="E493" si="1000">plan_id</f>
        <v>832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0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-1555378751</v>
      </c>
    </row>
    <row r="494" spans="1:8" x14ac:dyDescent="0.3">
      <c r="A494" t="s">
        <v>947</v>
      </c>
      <c r="B494">
        <f t="shared" si="922"/>
        <v>10</v>
      </c>
      <c r="C494">
        <f t="shared" si="923"/>
        <v>38</v>
      </c>
      <c r="E494">
        <f t="shared" ref="E494" si="1002">plan_id</f>
        <v>832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0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-1145728043</v>
      </c>
    </row>
    <row r="495" spans="1:8" x14ac:dyDescent="0.3">
      <c r="A495" t="s">
        <v>947</v>
      </c>
      <c r="B495">
        <f t="shared" si="922"/>
        <v>10</v>
      </c>
      <c r="C495">
        <f t="shared" si="923"/>
        <v>39</v>
      </c>
      <c r="E495">
        <f t="shared" ref="E495" si="1004">plan_id</f>
        <v>832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0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16002619</v>
      </c>
    </row>
    <row r="496" spans="1:8" x14ac:dyDescent="0.3">
      <c r="A496" t="s">
        <v>947</v>
      </c>
      <c r="B496">
        <f t="shared" si="922"/>
        <v>10</v>
      </c>
      <c r="C496">
        <f t="shared" si="923"/>
        <v>40</v>
      </c>
      <c r="E496">
        <f t="shared" ref="E496" si="1006">plan_id</f>
        <v>832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0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947</v>
      </c>
      <c r="B497">
        <f t="shared" si="922"/>
        <v>10</v>
      </c>
      <c r="C497">
        <f t="shared" si="923"/>
        <v>41</v>
      </c>
      <c r="E497">
        <f t="shared" ref="E497" si="1008">plan_id</f>
        <v>832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0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947</v>
      </c>
      <c r="B498">
        <f t="shared" si="922"/>
        <v>10</v>
      </c>
      <c r="C498">
        <f t="shared" si="923"/>
        <v>42</v>
      </c>
      <c r="E498">
        <f t="shared" ref="E498" si="1010">plan_id</f>
        <v>832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0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-19333850</v>
      </c>
    </row>
    <row r="499" spans="1:8" x14ac:dyDescent="0.3">
      <c r="A499" t="s">
        <v>947</v>
      </c>
      <c r="B499">
        <f t="shared" si="922"/>
        <v>10</v>
      </c>
      <c r="C499">
        <f t="shared" si="923"/>
        <v>43</v>
      </c>
      <c r="E499">
        <f t="shared" ref="E499" si="1012">plan_id</f>
        <v>832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0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-22484090</v>
      </c>
    </row>
    <row r="500" spans="1:8" x14ac:dyDescent="0.3">
      <c r="A500" t="s">
        <v>947</v>
      </c>
      <c r="B500">
        <f t="shared" si="922"/>
        <v>10</v>
      </c>
      <c r="C500">
        <f t="shared" si="923"/>
        <v>44</v>
      </c>
      <c r="E500">
        <f t="shared" ref="E500" si="1014">plan_id</f>
        <v>832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0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t="s">
        <v>947</v>
      </c>
      <c r="B501">
        <f t="shared" si="922"/>
        <v>10</v>
      </c>
      <c r="C501">
        <f t="shared" si="923"/>
        <v>45</v>
      </c>
      <c r="E501">
        <f t="shared" ref="E501" si="1016">plan_id</f>
        <v>832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0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t="s">
        <v>947</v>
      </c>
      <c r="B502">
        <f t="shared" si="922"/>
        <v>10</v>
      </c>
      <c r="C502">
        <f t="shared" si="923"/>
        <v>46</v>
      </c>
      <c r="E502">
        <f t="shared" ref="E502" si="1018">plan_id</f>
        <v>832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0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t="s">
        <v>947</v>
      </c>
      <c r="B503">
        <f t="shared" si="922"/>
        <v>10</v>
      </c>
      <c r="C503">
        <f t="shared" si="923"/>
        <v>47</v>
      </c>
      <c r="E503">
        <f t="shared" ref="E503" si="1020">plan_id</f>
        <v>832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0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8835125367</v>
      </c>
    </row>
    <row r="504" spans="1:8" x14ac:dyDescent="0.3">
      <c r="A504" t="s">
        <v>947</v>
      </c>
      <c r="B504">
        <f t="shared" si="922"/>
        <v>10</v>
      </c>
      <c r="C504">
        <f t="shared" si="923"/>
        <v>48</v>
      </c>
      <c r="E504">
        <f t="shared" ref="E504" si="1022">plan_id</f>
        <v>832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0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5338771423</v>
      </c>
    </row>
    <row r="505" spans="1:8" x14ac:dyDescent="0.3">
      <c r="A505" t="s">
        <v>947</v>
      </c>
      <c r="B505">
        <f t="shared" si="922"/>
        <v>10</v>
      </c>
      <c r="C505">
        <f t="shared" si="923"/>
        <v>49</v>
      </c>
      <c r="E505">
        <f t="shared" ref="E505" si="1024">plan_id</f>
        <v>832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0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2397970045</v>
      </c>
    </row>
    <row r="506" spans="1:8" x14ac:dyDescent="0.3">
      <c r="A506" t="s">
        <v>947</v>
      </c>
      <c r="B506">
        <f t="shared" si="922"/>
        <v>10</v>
      </c>
      <c r="C506">
        <f t="shared" si="923"/>
        <v>50</v>
      </c>
      <c r="E506">
        <f t="shared" ref="E506" si="1026">plan_id</f>
        <v>832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0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t="s">
        <v>947</v>
      </c>
      <c r="B507">
        <f t="shared" si="922"/>
        <v>10</v>
      </c>
      <c r="C507">
        <f t="shared" si="923"/>
        <v>51</v>
      </c>
      <c r="E507">
        <f t="shared" ref="E507" si="1028">plan_id</f>
        <v>832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0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32340867066</v>
      </c>
    </row>
    <row r="508" spans="1:8" x14ac:dyDescent="0.3">
      <c r="A508" t="s">
        <v>947</v>
      </c>
      <c r="B508">
        <f t="shared" si="922"/>
        <v>10</v>
      </c>
      <c r="C508">
        <f t="shared" si="923"/>
        <v>52</v>
      </c>
      <c r="E508">
        <f t="shared" ref="E508" si="1030">plan_id</f>
        <v>832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0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468547375</v>
      </c>
    </row>
    <row r="509" spans="1:8" x14ac:dyDescent="0.3">
      <c r="A509" t="s">
        <v>947</v>
      </c>
      <c r="B509">
        <f t="shared" si="922"/>
        <v>10</v>
      </c>
      <c r="C509">
        <f t="shared" si="923"/>
        <v>53</v>
      </c>
      <c r="E509">
        <f t="shared" ref="E509" si="1032">plan_id</f>
        <v>832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0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2358286993</v>
      </c>
    </row>
    <row r="510" spans="1:8" x14ac:dyDescent="0.3">
      <c r="A510" t="s">
        <v>947</v>
      </c>
      <c r="B510">
        <f t="shared" si="922"/>
        <v>10</v>
      </c>
      <c r="C510">
        <f t="shared" si="923"/>
        <v>54</v>
      </c>
      <c r="E510">
        <f t="shared" ref="E510" si="1034">plan_id</f>
        <v>832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0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6937251</v>
      </c>
    </row>
    <row r="511" spans="1:8" x14ac:dyDescent="0.3">
      <c r="A511" t="s">
        <v>947</v>
      </c>
      <c r="B511">
        <f t="shared" si="922"/>
        <v>10</v>
      </c>
      <c r="C511">
        <f t="shared" si="923"/>
        <v>55</v>
      </c>
      <c r="E511">
        <f t="shared" ref="E511" si="1036">plan_id</f>
        <v>832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0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34084245</v>
      </c>
    </row>
    <row r="512" spans="1:8" x14ac:dyDescent="0.3">
      <c r="A512" t="s">
        <v>947</v>
      </c>
      <c r="B512">
        <f t="shared" si="922"/>
        <v>10</v>
      </c>
      <c r="C512">
        <f t="shared" si="923"/>
        <v>56</v>
      </c>
      <c r="E512">
        <f t="shared" ref="E512" si="1038">plan_id</f>
        <v>832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0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159214885</v>
      </c>
    </row>
    <row r="513" spans="1:8" x14ac:dyDescent="0.3">
      <c r="A513" t="s">
        <v>947</v>
      </c>
      <c r="B513">
        <f t="shared" si="922"/>
        <v>10</v>
      </c>
      <c r="C513">
        <f t="shared" si="923"/>
        <v>57</v>
      </c>
      <c r="E513">
        <f t="shared" ref="E513" si="1040">plan_id</f>
        <v>832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0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1282863232</v>
      </c>
    </row>
    <row r="514" spans="1:8" x14ac:dyDescent="0.3">
      <c r="A514" t="s">
        <v>947</v>
      </c>
      <c r="B514">
        <f t="shared" si="922"/>
        <v>10</v>
      </c>
      <c r="C514">
        <f t="shared" si="923"/>
        <v>58</v>
      </c>
      <c r="E514">
        <f t="shared" ref="E514" si="1042">plan_id</f>
        <v>832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0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361684671</v>
      </c>
    </row>
    <row r="515" spans="1:8" x14ac:dyDescent="0.3">
      <c r="A515" t="s">
        <v>947</v>
      </c>
      <c r="B515">
        <f t="shared" si="922"/>
        <v>10</v>
      </c>
      <c r="C515">
        <f t="shared" si="923"/>
        <v>59</v>
      </c>
      <c r="E515">
        <f t="shared" ref="E515" si="1044">plan_id</f>
        <v>832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0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7163605200</v>
      </c>
    </row>
    <row r="516" spans="1:8" x14ac:dyDescent="0.3">
      <c r="A516" t="s">
        <v>947</v>
      </c>
      <c r="B516">
        <f t="shared" si="922"/>
        <v>10</v>
      </c>
      <c r="C516">
        <f t="shared" si="923"/>
        <v>60</v>
      </c>
      <c r="E516">
        <f t="shared" ref="E516" si="1046">plan_id</f>
        <v>832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0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-2256015333</v>
      </c>
    </row>
    <row r="517" spans="1:8" x14ac:dyDescent="0.3">
      <c r="A517" t="s">
        <v>947</v>
      </c>
      <c r="B517">
        <f t="shared" si="922"/>
        <v>10</v>
      </c>
      <c r="C517">
        <f t="shared" si="923"/>
        <v>61</v>
      </c>
      <c r="E517">
        <f t="shared" ref="E517" si="1048">plan_id</f>
        <v>832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0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-53095624</v>
      </c>
    </row>
    <row r="518" spans="1:8" x14ac:dyDescent="0.3">
      <c r="A518" t="s">
        <v>947</v>
      </c>
      <c r="B518">
        <f t="shared" si="922"/>
        <v>10</v>
      </c>
      <c r="C518">
        <f t="shared" si="923"/>
        <v>62</v>
      </c>
      <c r="E518">
        <f t="shared" ref="E518" si="1050">plan_id</f>
        <v>832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0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-2309110957</v>
      </c>
    </row>
    <row r="519" spans="1:8" x14ac:dyDescent="0.3">
      <c r="A519" t="s">
        <v>947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832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0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-16002619</v>
      </c>
    </row>
    <row r="520" spans="1:8" x14ac:dyDescent="0.3">
      <c r="A520" t="s">
        <v>947</v>
      </c>
      <c r="B520">
        <f t="shared" si="1052"/>
        <v>10</v>
      </c>
      <c r="C520">
        <f t="shared" si="1053"/>
        <v>64</v>
      </c>
      <c r="E520">
        <f t="shared" ref="E520" si="1056">plan_id</f>
        <v>832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0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947</v>
      </c>
      <c r="B521">
        <f t="shared" si="1052"/>
        <v>10</v>
      </c>
      <c r="C521">
        <f t="shared" si="1053"/>
        <v>65</v>
      </c>
      <c r="E521">
        <f t="shared" ref="E521" si="1058">plan_id</f>
        <v>832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0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19719151</v>
      </c>
    </row>
    <row r="522" spans="1:8" x14ac:dyDescent="0.3">
      <c r="A522" t="s">
        <v>947</v>
      </c>
      <c r="B522">
        <f t="shared" si="1052"/>
        <v>10</v>
      </c>
      <c r="C522">
        <f t="shared" si="1053"/>
        <v>66</v>
      </c>
      <c r="E522">
        <f t="shared" ref="E522" si="1060">plan_id</f>
        <v>832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0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21217296757</v>
      </c>
    </row>
    <row r="523" spans="1:8" x14ac:dyDescent="0.3">
      <c r="A523" t="s">
        <v>947</v>
      </c>
      <c r="B523">
        <f t="shared" si="1052"/>
        <v>10</v>
      </c>
      <c r="C523">
        <f t="shared" si="1053"/>
        <v>67</v>
      </c>
      <c r="E523">
        <f t="shared" ref="E523" si="1062">plan_id</f>
        <v>832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0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5338771423</v>
      </c>
    </row>
    <row r="524" spans="1:8" x14ac:dyDescent="0.3">
      <c r="A524" t="s">
        <v>947</v>
      </c>
      <c r="B524">
        <f t="shared" si="1052"/>
        <v>11</v>
      </c>
      <c r="C524">
        <f t="shared" si="1053"/>
        <v>3</v>
      </c>
      <c r="E524">
        <f t="shared" ref="E524" si="1064">plan_id</f>
        <v>832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0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947</v>
      </c>
      <c r="B525">
        <f t="shared" si="1052"/>
        <v>11</v>
      </c>
      <c r="C525">
        <f t="shared" si="1053"/>
        <v>4</v>
      </c>
      <c r="E525">
        <f t="shared" ref="E525" si="1066">plan_id</f>
        <v>832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0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947</v>
      </c>
      <c r="B526">
        <f t="shared" si="1052"/>
        <v>11</v>
      </c>
      <c r="C526">
        <f t="shared" si="1053"/>
        <v>5</v>
      </c>
      <c r="E526">
        <f t="shared" ref="E526" si="1068">plan_id</f>
        <v>832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0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947</v>
      </c>
      <c r="B527">
        <f t="shared" si="1052"/>
        <v>11</v>
      </c>
      <c r="C527">
        <f t="shared" si="1053"/>
        <v>6</v>
      </c>
      <c r="E527">
        <f t="shared" ref="E527" si="1070">plan_id</f>
        <v>832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0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82600</v>
      </c>
    </row>
    <row r="528" spans="1:8" x14ac:dyDescent="0.3">
      <c r="A528" t="s">
        <v>947</v>
      </c>
      <c r="B528">
        <f t="shared" si="1052"/>
        <v>11</v>
      </c>
      <c r="C528">
        <f t="shared" si="1053"/>
        <v>7</v>
      </c>
      <c r="E528">
        <f t="shared" ref="E528" si="1072">plan_id</f>
        <v>832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0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9245</v>
      </c>
    </row>
    <row r="529" spans="1:8" x14ac:dyDescent="0.3">
      <c r="A529" t="s">
        <v>947</v>
      </c>
      <c r="B529">
        <f t="shared" si="1052"/>
        <v>11</v>
      </c>
      <c r="C529">
        <f t="shared" si="1053"/>
        <v>8</v>
      </c>
      <c r="E529">
        <f t="shared" ref="E529" si="1074">plan_id</f>
        <v>832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0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27722</v>
      </c>
    </row>
    <row r="530" spans="1:8" x14ac:dyDescent="0.3">
      <c r="A530" t="s">
        <v>947</v>
      </c>
      <c r="B530">
        <f t="shared" si="1052"/>
        <v>11</v>
      </c>
      <c r="C530">
        <f t="shared" si="1053"/>
        <v>9</v>
      </c>
      <c r="E530">
        <f t="shared" ref="E530" si="1076">plan_id</f>
        <v>832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0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88536</v>
      </c>
    </row>
    <row r="531" spans="1:8" x14ac:dyDescent="0.3">
      <c r="A531" t="s">
        <v>947</v>
      </c>
      <c r="B531">
        <f t="shared" si="1052"/>
        <v>11</v>
      </c>
      <c r="C531">
        <f t="shared" si="1053"/>
        <v>10</v>
      </c>
      <c r="E531">
        <f t="shared" ref="E531" si="1078">plan_id</f>
        <v>832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0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208103</v>
      </c>
    </row>
    <row r="532" spans="1:8" x14ac:dyDescent="0.3">
      <c r="A532" t="s">
        <v>947</v>
      </c>
      <c r="B532">
        <f t="shared" si="1052"/>
        <v>11</v>
      </c>
      <c r="C532">
        <f t="shared" si="1053"/>
        <v>11</v>
      </c>
      <c r="E532">
        <f t="shared" ref="E532" si="1080">plan_id</f>
        <v>832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0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8.3199999999999996E-2</v>
      </c>
    </row>
    <row r="533" spans="1:8" x14ac:dyDescent="0.3">
      <c r="A533" t="s">
        <v>947</v>
      </c>
      <c r="B533">
        <f t="shared" si="1052"/>
        <v>11</v>
      </c>
      <c r="C533">
        <f t="shared" si="1053"/>
        <v>12</v>
      </c>
      <c r="E533">
        <f t="shared" ref="E533" si="1082">plan_id</f>
        <v>832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0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947</v>
      </c>
      <c r="B534">
        <f t="shared" si="1052"/>
        <v>11</v>
      </c>
      <c r="C534">
        <f t="shared" si="1053"/>
        <v>13</v>
      </c>
      <c r="E534">
        <f t="shared" ref="E534" si="1084">plan_id</f>
        <v>832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0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947</v>
      </c>
      <c r="B535">
        <f t="shared" si="1052"/>
        <v>11</v>
      </c>
      <c r="C535">
        <f t="shared" si="1053"/>
        <v>14</v>
      </c>
      <c r="E535">
        <f t="shared" ref="E535" si="1086">plan_id</f>
        <v>832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0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947</v>
      </c>
      <c r="B536">
        <f t="shared" si="1052"/>
        <v>11</v>
      </c>
      <c r="C536">
        <f t="shared" si="1053"/>
        <v>15</v>
      </c>
      <c r="E536">
        <f t="shared" ref="E536" si="1088">plan_id</f>
        <v>832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0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t="s">
        <v>947</v>
      </c>
      <c r="B537">
        <f t="shared" si="1052"/>
        <v>11</v>
      </c>
      <c r="C537">
        <f t="shared" si="1053"/>
        <v>16</v>
      </c>
      <c r="E537">
        <f t="shared" ref="E537" si="1090">plan_id</f>
        <v>832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0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t="s">
        <v>947</v>
      </c>
      <c r="B538">
        <f t="shared" si="1052"/>
        <v>11</v>
      </c>
      <c r="C538">
        <f t="shared" si="1053"/>
        <v>17</v>
      </c>
      <c r="E538">
        <f t="shared" ref="E538" si="1092">plan_id</f>
        <v>832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0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34593361759</v>
      </c>
    </row>
    <row r="539" spans="1:8" x14ac:dyDescent="0.3">
      <c r="A539" t="s">
        <v>947</v>
      </c>
      <c r="B539">
        <f t="shared" si="1052"/>
        <v>11</v>
      </c>
      <c r="C539">
        <f t="shared" si="1053"/>
        <v>18</v>
      </c>
      <c r="E539">
        <f t="shared" ref="E539" si="1094">plan_id</f>
        <v>832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0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25046085419</v>
      </c>
    </row>
    <row r="540" spans="1:8" x14ac:dyDescent="0.3">
      <c r="A540" t="s">
        <v>947</v>
      </c>
      <c r="B540">
        <f t="shared" si="1052"/>
        <v>11</v>
      </c>
      <c r="C540">
        <f t="shared" si="1053"/>
        <v>19</v>
      </c>
      <c r="E540">
        <f t="shared" ref="E540" si="1096">plan_id</f>
        <v>832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0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9547276340</v>
      </c>
    </row>
    <row r="541" spans="1:8" x14ac:dyDescent="0.3">
      <c r="A541" t="s">
        <v>947</v>
      </c>
      <c r="B541">
        <f t="shared" si="1052"/>
        <v>11</v>
      </c>
      <c r="C541">
        <f t="shared" si="1053"/>
        <v>20</v>
      </c>
      <c r="E541">
        <f t="shared" ref="E541" si="1098">plan_id</f>
        <v>832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0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0.72399999999999998</v>
      </c>
    </row>
    <row r="542" spans="1:8" x14ac:dyDescent="0.3">
      <c r="A542" t="s">
        <v>947</v>
      </c>
      <c r="B542">
        <f t="shared" si="1052"/>
        <v>11</v>
      </c>
      <c r="C542">
        <f t="shared" si="1053"/>
        <v>21</v>
      </c>
      <c r="E542">
        <f t="shared" ref="E542" si="1100">plan_id</f>
        <v>832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0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4541421889</v>
      </c>
    </row>
    <row r="543" spans="1:8" x14ac:dyDescent="0.3">
      <c r="A543" t="s">
        <v>947</v>
      </c>
      <c r="B543">
        <f t="shared" si="1052"/>
        <v>11</v>
      </c>
      <c r="C543">
        <f t="shared" si="1053"/>
        <v>22</v>
      </c>
      <c r="E543">
        <f t="shared" ref="E543" si="1102">plan_id</f>
        <v>832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0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1076032433</v>
      </c>
    </row>
    <row r="544" spans="1:8" x14ac:dyDescent="0.3">
      <c r="A544" t="s">
        <v>947</v>
      </c>
      <c r="B544">
        <f t="shared" si="1052"/>
        <v>11</v>
      </c>
      <c r="C544">
        <f t="shared" si="1053"/>
        <v>23</v>
      </c>
      <c r="E544">
        <f t="shared" ref="E544" si="1104">plan_id</f>
        <v>832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0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-3392469248</v>
      </c>
    </row>
    <row r="545" spans="1:8" x14ac:dyDescent="0.3">
      <c r="A545" t="s">
        <v>947</v>
      </c>
      <c r="B545">
        <f t="shared" si="1052"/>
        <v>11</v>
      </c>
      <c r="C545">
        <f t="shared" si="1053"/>
        <v>24</v>
      </c>
      <c r="E545">
        <f t="shared" ref="E545" si="1106">plan_id</f>
        <v>832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0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4698670201</v>
      </c>
    </row>
    <row r="546" spans="1:8" x14ac:dyDescent="0.3">
      <c r="A546" t="s">
        <v>947</v>
      </c>
      <c r="B546">
        <f t="shared" si="1052"/>
        <v>11</v>
      </c>
      <c r="C546">
        <f t="shared" si="1053"/>
        <v>25</v>
      </c>
      <c r="E546">
        <f t="shared" ref="E546" si="1108">plan_id</f>
        <v>832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0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0.26719863418529449</v>
      </c>
    </row>
    <row r="547" spans="1:8" x14ac:dyDescent="0.3">
      <c r="A547" t="s">
        <v>947</v>
      </c>
      <c r="B547">
        <f t="shared" si="1052"/>
        <v>11</v>
      </c>
      <c r="C547">
        <f t="shared" si="1053"/>
        <v>26</v>
      </c>
      <c r="E547">
        <f t="shared" ref="E547" si="1110">plan_id</f>
        <v>832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0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0.29893923713371173</v>
      </c>
    </row>
    <row r="548" spans="1:8" x14ac:dyDescent="0.3">
      <c r="A548" t="s">
        <v>947</v>
      </c>
      <c r="B548">
        <f t="shared" si="1052"/>
        <v>11</v>
      </c>
      <c r="C548">
        <f t="shared" si="1053"/>
        <v>27</v>
      </c>
      <c r="E548">
        <f t="shared" ref="E548" si="1112">plan_id</f>
        <v>832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0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1213461726</v>
      </c>
    </row>
    <row r="549" spans="1:8" x14ac:dyDescent="0.3">
      <c r="A549" t="s">
        <v>947</v>
      </c>
      <c r="B549">
        <f t="shared" si="1052"/>
        <v>11</v>
      </c>
      <c r="C549">
        <f t="shared" si="1053"/>
        <v>28</v>
      </c>
      <c r="E549">
        <f t="shared" ref="E549" si="1114">plan_id</f>
        <v>832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0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1357609195</v>
      </c>
    </row>
    <row r="550" spans="1:8" x14ac:dyDescent="0.3">
      <c r="A550" t="s">
        <v>947</v>
      </c>
      <c r="B550">
        <f t="shared" si="1052"/>
        <v>11</v>
      </c>
      <c r="C550">
        <f t="shared" si="1053"/>
        <v>29</v>
      </c>
      <c r="E550">
        <f t="shared" ref="E550" si="1116">plan_id</f>
        <v>832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0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-144147469</v>
      </c>
    </row>
    <row r="551" spans="1:8" x14ac:dyDescent="0.3">
      <c r="A551" t="s">
        <v>947</v>
      </c>
      <c r="B551">
        <f t="shared" si="1052"/>
        <v>11</v>
      </c>
      <c r="C551">
        <f t="shared" si="1053"/>
        <v>30</v>
      </c>
      <c r="E551">
        <f t="shared" ref="E551" si="1118">plan_id</f>
        <v>832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0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1.1187902888994787</v>
      </c>
    </row>
    <row r="552" spans="1:8" x14ac:dyDescent="0.3">
      <c r="A552" t="s">
        <v>947</v>
      </c>
      <c r="B552">
        <f t="shared" si="1052"/>
        <v>11</v>
      </c>
      <c r="C552">
        <f t="shared" si="1053"/>
        <v>31</v>
      </c>
      <c r="E552">
        <f t="shared" ref="E552" si="1120">plan_id</f>
        <v>832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0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482490694</v>
      </c>
    </row>
    <row r="553" spans="1:8" x14ac:dyDescent="0.3">
      <c r="A553" t="s">
        <v>947</v>
      </c>
      <c r="B553">
        <f t="shared" si="1052"/>
        <v>11</v>
      </c>
      <c r="C553">
        <f t="shared" si="1053"/>
        <v>32</v>
      </c>
      <c r="E553">
        <f t="shared" ref="E553" si="1122">plan_id</f>
        <v>832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0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2394974360</v>
      </c>
    </row>
    <row r="554" spans="1:8" x14ac:dyDescent="0.3">
      <c r="A554" t="s">
        <v>947</v>
      </c>
      <c r="B554">
        <f t="shared" si="1052"/>
        <v>11</v>
      </c>
      <c r="C554">
        <f t="shared" si="1053"/>
        <v>33</v>
      </c>
      <c r="E554">
        <f t="shared" ref="E554" si="1124">plan_id</f>
        <v>832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0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353117800</v>
      </c>
    </row>
    <row r="555" spans="1:8" x14ac:dyDescent="0.3">
      <c r="A555" t="s">
        <v>947</v>
      </c>
      <c r="B555">
        <f t="shared" si="1052"/>
        <v>11</v>
      </c>
      <c r="C555">
        <f t="shared" si="1053"/>
        <v>34</v>
      </c>
      <c r="E555">
        <f t="shared" ref="E555" si="1126">plan_id</f>
        <v>832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0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-14492954</v>
      </c>
    </row>
    <row r="556" spans="1:8" x14ac:dyDescent="0.3">
      <c r="A556" t="s">
        <v>947</v>
      </c>
      <c r="B556">
        <f t="shared" si="1052"/>
        <v>11</v>
      </c>
      <c r="C556">
        <f t="shared" si="1053"/>
        <v>35</v>
      </c>
      <c r="E556">
        <f t="shared" ref="E556" si="1128">plan_id</f>
        <v>832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0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373869321</v>
      </c>
    </row>
    <row r="557" spans="1:8" x14ac:dyDescent="0.3">
      <c r="A557" t="s">
        <v>947</v>
      </c>
      <c r="B557">
        <f t="shared" si="1052"/>
        <v>11</v>
      </c>
      <c r="C557">
        <f t="shared" si="1053"/>
        <v>36</v>
      </c>
      <c r="E557">
        <f t="shared" ref="E557" si="1130">plan_id</f>
        <v>832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0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-378065213</v>
      </c>
    </row>
    <row r="558" spans="1:8" x14ac:dyDescent="0.3">
      <c r="A558" t="s">
        <v>947</v>
      </c>
      <c r="B558">
        <f t="shared" si="1052"/>
        <v>11</v>
      </c>
      <c r="C558">
        <f t="shared" si="1053"/>
        <v>37</v>
      </c>
      <c r="E558">
        <f t="shared" ref="E558" si="1132">plan_id</f>
        <v>832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0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-2026165444</v>
      </c>
    </row>
    <row r="559" spans="1:8" x14ac:dyDescent="0.3">
      <c r="A559" t="s">
        <v>947</v>
      </c>
      <c r="B559">
        <f t="shared" si="1052"/>
        <v>11</v>
      </c>
      <c r="C559">
        <f t="shared" si="1053"/>
        <v>38</v>
      </c>
      <c r="E559">
        <f t="shared" ref="E559" si="1134">plan_id</f>
        <v>832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0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-76275531</v>
      </c>
    </row>
    <row r="560" spans="1:8" x14ac:dyDescent="0.3">
      <c r="A560" t="s">
        <v>947</v>
      </c>
      <c r="B560">
        <f t="shared" si="1052"/>
        <v>11</v>
      </c>
      <c r="C560">
        <f t="shared" si="1053"/>
        <v>39</v>
      </c>
      <c r="E560">
        <f t="shared" ref="E560" si="1136">plan_id</f>
        <v>832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0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15944862</v>
      </c>
    </row>
    <row r="561" spans="1:8" x14ac:dyDescent="0.3">
      <c r="A561" t="s">
        <v>947</v>
      </c>
      <c r="B561">
        <f t="shared" si="1052"/>
        <v>11</v>
      </c>
      <c r="C561">
        <f t="shared" si="1053"/>
        <v>40</v>
      </c>
      <c r="E561">
        <f t="shared" ref="E561" si="1138">plan_id</f>
        <v>832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0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947</v>
      </c>
      <c r="B562">
        <f t="shared" si="1052"/>
        <v>11</v>
      </c>
      <c r="C562">
        <f t="shared" si="1053"/>
        <v>41</v>
      </c>
      <c r="E562">
        <f t="shared" ref="E562" si="1140">plan_id</f>
        <v>832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0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947</v>
      </c>
      <c r="B563">
        <f t="shared" si="1052"/>
        <v>11</v>
      </c>
      <c r="C563">
        <f t="shared" si="1053"/>
        <v>42</v>
      </c>
      <c r="E563">
        <f t="shared" ref="E563" si="1142">plan_id</f>
        <v>832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0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-49365462.329999998</v>
      </c>
    </row>
    <row r="564" spans="1:8" x14ac:dyDescent="0.3">
      <c r="A564" t="s">
        <v>947</v>
      </c>
      <c r="B564">
        <f t="shared" si="1052"/>
        <v>11</v>
      </c>
      <c r="C564">
        <f t="shared" si="1053"/>
        <v>43</v>
      </c>
      <c r="E564">
        <f t="shared" ref="E564" si="1144">plan_id</f>
        <v>832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0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1076032432.6700001</v>
      </c>
    </row>
    <row r="565" spans="1:8" x14ac:dyDescent="0.3">
      <c r="A565" t="s">
        <v>947</v>
      </c>
      <c r="B565">
        <f t="shared" si="1052"/>
        <v>11</v>
      </c>
      <c r="C565">
        <f t="shared" si="1053"/>
        <v>44</v>
      </c>
      <c r="E565">
        <f t="shared" ref="E565" si="1146">plan_id</f>
        <v>832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0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t="s">
        <v>947</v>
      </c>
      <c r="B566">
        <f t="shared" si="1052"/>
        <v>11</v>
      </c>
      <c r="C566">
        <f t="shared" si="1053"/>
        <v>45</v>
      </c>
      <c r="E566">
        <f t="shared" ref="E566" si="1148">plan_id</f>
        <v>832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0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t="s">
        <v>947</v>
      </c>
      <c r="B567">
        <f t="shared" si="1052"/>
        <v>11</v>
      </c>
      <c r="C567">
        <f t="shared" si="1053"/>
        <v>46</v>
      </c>
      <c r="E567">
        <f t="shared" ref="E567" si="1150">plan_id</f>
        <v>832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0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t="s">
        <v>947</v>
      </c>
      <c r="B568">
        <f t="shared" si="1052"/>
        <v>11</v>
      </c>
      <c r="C568">
        <f t="shared" si="1053"/>
        <v>47</v>
      </c>
      <c r="E568">
        <f t="shared" ref="E568" si="1152">plan_id</f>
        <v>832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0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13111690284</v>
      </c>
    </row>
    <row r="569" spans="1:8" x14ac:dyDescent="0.3">
      <c r="A569" t="s">
        <v>947</v>
      </c>
      <c r="B569">
        <f t="shared" si="1052"/>
        <v>11</v>
      </c>
      <c r="C569">
        <f t="shared" si="1053"/>
        <v>48</v>
      </c>
      <c r="E569">
        <f t="shared" ref="E569" si="1154">plan_id</f>
        <v>832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0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9547276340</v>
      </c>
    </row>
    <row r="570" spans="1:8" x14ac:dyDescent="0.3">
      <c r="A570" t="s">
        <v>947</v>
      </c>
      <c r="B570">
        <f t="shared" si="1052"/>
        <v>11</v>
      </c>
      <c r="C570">
        <f t="shared" si="1053"/>
        <v>49</v>
      </c>
      <c r="E570">
        <f t="shared" ref="E570" si="1156">plan_id</f>
        <v>832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0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6310697462</v>
      </c>
    </row>
    <row r="571" spans="1:8" x14ac:dyDescent="0.3">
      <c r="A571" t="s">
        <v>947</v>
      </c>
      <c r="B571">
        <f t="shared" si="1052"/>
        <v>11</v>
      </c>
      <c r="C571">
        <f t="shared" si="1053"/>
        <v>50</v>
      </c>
      <c r="E571">
        <f t="shared" ref="E571" si="1158">plan_id</f>
        <v>832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0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</v>
      </c>
    </row>
    <row r="572" spans="1:8" x14ac:dyDescent="0.3">
      <c r="A572" t="s">
        <v>947</v>
      </c>
      <c r="B572">
        <f t="shared" si="1052"/>
        <v>11</v>
      </c>
      <c r="C572">
        <f t="shared" si="1053"/>
        <v>51</v>
      </c>
      <c r="E572">
        <f t="shared" ref="E572" si="1160">plan_id</f>
        <v>832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0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33058826858</v>
      </c>
    </row>
    <row r="573" spans="1:8" x14ac:dyDescent="0.3">
      <c r="A573" t="s">
        <v>947</v>
      </c>
      <c r="B573">
        <f t="shared" si="1052"/>
        <v>11</v>
      </c>
      <c r="C573">
        <f t="shared" si="1053"/>
        <v>52</v>
      </c>
      <c r="E573">
        <f t="shared" ref="E573" si="1162">plan_id</f>
        <v>832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0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482490694</v>
      </c>
    </row>
    <row r="574" spans="1:8" x14ac:dyDescent="0.3">
      <c r="A574" t="s">
        <v>947</v>
      </c>
      <c r="B574">
        <f t="shared" si="1052"/>
        <v>11</v>
      </c>
      <c r="C574">
        <f t="shared" si="1053"/>
        <v>53</v>
      </c>
      <c r="E574">
        <f t="shared" ref="E574" si="1164">plan_id</f>
        <v>832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0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2394974360</v>
      </c>
    </row>
    <row r="575" spans="1:8" x14ac:dyDescent="0.3">
      <c r="A575" t="s">
        <v>947</v>
      </c>
      <c r="B575">
        <f t="shared" si="1052"/>
        <v>11</v>
      </c>
      <c r="C575">
        <f t="shared" si="1053"/>
        <v>54</v>
      </c>
      <c r="E575">
        <f t="shared" ref="E575" si="1166">plan_id</f>
        <v>832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0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353117800</v>
      </c>
    </row>
    <row r="576" spans="1:8" x14ac:dyDescent="0.3">
      <c r="A576" t="s">
        <v>947</v>
      </c>
      <c r="B576">
        <f t="shared" si="1052"/>
        <v>11</v>
      </c>
      <c r="C576">
        <f t="shared" si="1053"/>
        <v>55</v>
      </c>
      <c r="E576">
        <f t="shared" ref="E576" si="1168">plan_id</f>
        <v>832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0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159411123</v>
      </c>
    </row>
    <row r="577" spans="1:8" x14ac:dyDescent="0.3">
      <c r="A577" t="s">
        <v>947</v>
      </c>
      <c r="B577">
        <f t="shared" si="1052"/>
        <v>11</v>
      </c>
      <c r="C577">
        <f t="shared" si="1053"/>
        <v>56</v>
      </c>
      <c r="E577">
        <f t="shared" ref="E577" si="1170">plan_id</f>
        <v>832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0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498139277</v>
      </c>
    </row>
    <row r="578" spans="1:8" x14ac:dyDescent="0.3">
      <c r="A578" t="s">
        <v>947</v>
      </c>
      <c r="B578">
        <f t="shared" si="1052"/>
        <v>11</v>
      </c>
      <c r="C578">
        <f t="shared" si="1053"/>
        <v>57</v>
      </c>
      <c r="E578">
        <f t="shared" ref="E578" si="1172">plan_id</f>
        <v>832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0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1311322499</v>
      </c>
    </row>
    <row r="579" spans="1:8" x14ac:dyDescent="0.3">
      <c r="A579" t="s">
        <v>947</v>
      </c>
      <c r="B579">
        <f t="shared" si="1052"/>
        <v>11</v>
      </c>
      <c r="C579">
        <f t="shared" si="1053"/>
        <v>58</v>
      </c>
      <c r="E579">
        <f t="shared" ref="E579" si="1174">plan_id</f>
        <v>832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0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378065213</v>
      </c>
    </row>
    <row r="580" spans="1:8" x14ac:dyDescent="0.3">
      <c r="A580" t="s">
        <v>947</v>
      </c>
      <c r="B580">
        <f t="shared" si="1052"/>
        <v>11</v>
      </c>
      <c r="C580">
        <f t="shared" si="1053"/>
        <v>59</v>
      </c>
      <c r="E580">
        <f t="shared" ref="E580" si="1176">plan_id</f>
        <v>832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0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-2043179975</v>
      </c>
    </row>
    <row r="581" spans="1:8" x14ac:dyDescent="0.3">
      <c r="A581" t="s">
        <v>947</v>
      </c>
      <c r="B581">
        <f t="shared" si="1052"/>
        <v>11</v>
      </c>
      <c r="C581">
        <f t="shared" si="1053"/>
        <v>60</v>
      </c>
      <c r="E581">
        <f t="shared" ref="E581" si="1178">plan_id</f>
        <v>832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0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-2303868400</v>
      </c>
    </row>
    <row r="582" spans="1:8" x14ac:dyDescent="0.3">
      <c r="A582" t="s">
        <v>947</v>
      </c>
      <c r="B582">
        <f t="shared" si="1052"/>
        <v>11</v>
      </c>
      <c r="C582">
        <f t="shared" si="1053"/>
        <v>61</v>
      </c>
      <c r="E582">
        <f t="shared" ref="E582" si="1181">plan_id</f>
        <v>832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0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-49729953</v>
      </c>
    </row>
    <row r="583" spans="1:8" x14ac:dyDescent="0.3">
      <c r="A583" t="s">
        <v>947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832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0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-2353598353</v>
      </c>
    </row>
    <row r="584" spans="1:8" x14ac:dyDescent="0.3">
      <c r="A584" t="s">
        <v>947</v>
      </c>
      <c r="B584">
        <f t="shared" si="1183"/>
        <v>11</v>
      </c>
      <c r="C584">
        <f t="shared" si="1184"/>
        <v>63</v>
      </c>
      <c r="E584">
        <f t="shared" ref="E584" si="1187">plan_id</f>
        <v>832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0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-15312628</v>
      </c>
    </row>
    <row r="585" spans="1:8" x14ac:dyDescent="0.3">
      <c r="A585" t="s">
        <v>947</v>
      </c>
      <c r="B585">
        <f t="shared" si="1183"/>
        <v>11</v>
      </c>
      <c r="C585">
        <f t="shared" si="1184"/>
        <v>64</v>
      </c>
      <c r="E585">
        <f t="shared" ref="E585" si="1189">plan_id</f>
        <v>832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0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947</v>
      </c>
      <c r="B586">
        <f t="shared" si="1183"/>
        <v>11</v>
      </c>
      <c r="C586">
        <f t="shared" si="1184"/>
        <v>65</v>
      </c>
      <c r="E586">
        <f t="shared" ref="E586" si="1191">plan_id</f>
        <v>832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0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48733228</v>
      </c>
    </row>
    <row r="587" spans="1:8" x14ac:dyDescent="0.3">
      <c r="A587" t="s">
        <v>947</v>
      </c>
      <c r="B587">
        <f t="shared" si="1183"/>
        <v>11</v>
      </c>
      <c r="C587">
        <f t="shared" si="1184"/>
        <v>66</v>
      </c>
      <c r="E587">
        <f t="shared" ref="E587" si="1193">plan_id</f>
        <v>832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0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27720055435</v>
      </c>
    </row>
    <row r="588" spans="1:8" x14ac:dyDescent="0.3">
      <c r="A588" t="s">
        <v>947</v>
      </c>
      <c r="B588">
        <f t="shared" si="1183"/>
        <v>11</v>
      </c>
      <c r="C588">
        <f t="shared" si="1184"/>
        <v>67</v>
      </c>
      <c r="E588">
        <f t="shared" ref="E588" si="1195">plan_id</f>
        <v>832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10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9547276340</v>
      </c>
    </row>
    <row r="589" spans="1:8" x14ac:dyDescent="0.3">
      <c r="A589" t="s">
        <v>947</v>
      </c>
      <c r="B589">
        <f t="shared" si="1183"/>
        <v>12</v>
      </c>
      <c r="C589">
        <f t="shared" si="1184"/>
        <v>3</v>
      </c>
      <c r="E589">
        <f t="shared" ref="E589" si="1196">plan_id</f>
        <v>832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10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947</v>
      </c>
      <c r="B590">
        <f t="shared" si="1183"/>
        <v>12</v>
      </c>
      <c r="C590">
        <f t="shared" si="1184"/>
        <v>4</v>
      </c>
      <c r="E590">
        <f t="shared" ref="E590" si="1197">plan_id</f>
        <v>832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10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947</v>
      </c>
      <c r="B591">
        <f t="shared" si="1183"/>
        <v>12</v>
      </c>
      <c r="C591">
        <f t="shared" si="1184"/>
        <v>5</v>
      </c>
      <c r="E591">
        <f t="shared" ref="E591" si="1200">plan_id</f>
        <v>832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10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947</v>
      </c>
      <c r="B592">
        <f t="shared" si="1183"/>
        <v>12</v>
      </c>
      <c r="C592">
        <f t="shared" si="1184"/>
        <v>6</v>
      </c>
      <c r="E592">
        <f t="shared" ref="E592" si="1202">plan_id</f>
        <v>832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10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83525</v>
      </c>
    </row>
    <row r="593" spans="1:8" x14ac:dyDescent="0.3">
      <c r="A593" t="s">
        <v>947</v>
      </c>
      <c r="B593">
        <f t="shared" si="1183"/>
        <v>12</v>
      </c>
      <c r="C593">
        <f t="shared" si="1184"/>
        <v>7</v>
      </c>
      <c r="E593">
        <f t="shared" ref="E593" si="1204">plan_id</f>
        <v>832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10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9836</v>
      </c>
    </row>
    <row r="594" spans="1:8" x14ac:dyDescent="0.3">
      <c r="A594" t="s">
        <v>947</v>
      </c>
      <c r="B594">
        <f t="shared" si="1183"/>
        <v>12</v>
      </c>
      <c r="C594">
        <f t="shared" si="1184"/>
        <v>8</v>
      </c>
      <c r="E594">
        <f t="shared" ref="E594" si="1206">plan_id</f>
        <v>832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10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29462</v>
      </c>
    </row>
    <row r="595" spans="1:8" x14ac:dyDescent="0.3">
      <c r="A595" t="s">
        <v>947</v>
      </c>
      <c r="B595">
        <f t="shared" si="1183"/>
        <v>12</v>
      </c>
      <c r="C595">
        <f t="shared" si="1184"/>
        <v>9</v>
      </c>
      <c r="E595">
        <f t="shared" ref="E595" si="1208">plan_id</f>
        <v>832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10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90636</v>
      </c>
    </row>
    <row r="596" spans="1:8" x14ac:dyDescent="0.3">
      <c r="A596" t="s">
        <v>947</v>
      </c>
      <c r="B596">
        <f t="shared" si="1183"/>
        <v>12</v>
      </c>
      <c r="C596">
        <f t="shared" si="1184"/>
        <v>10</v>
      </c>
      <c r="E596">
        <f t="shared" ref="E596" si="1210">plan_id</f>
        <v>832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10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213459</v>
      </c>
    </row>
    <row r="597" spans="1:8" x14ac:dyDescent="0.3">
      <c r="A597" t="s">
        <v>947</v>
      </c>
      <c r="B597">
        <f t="shared" si="1183"/>
        <v>12</v>
      </c>
      <c r="C597">
        <f t="shared" si="1184"/>
        <v>11</v>
      </c>
      <c r="E597">
        <f t="shared" ref="E597" si="1212">plan_id</f>
        <v>832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10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7.2499999999999995E-2</v>
      </c>
    </row>
    <row r="598" spans="1:8" x14ac:dyDescent="0.3">
      <c r="A598" t="s">
        <v>947</v>
      </c>
      <c r="B598">
        <f t="shared" si="1183"/>
        <v>12</v>
      </c>
      <c r="C598">
        <f t="shared" si="1184"/>
        <v>12</v>
      </c>
      <c r="E598">
        <f t="shared" ref="E598" si="1214">plan_id</f>
        <v>832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10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947</v>
      </c>
      <c r="B599">
        <f t="shared" si="1183"/>
        <v>12</v>
      </c>
      <c r="C599">
        <f t="shared" si="1184"/>
        <v>13</v>
      </c>
      <c r="E599">
        <f t="shared" ref="E599" si="1216">plan_id</f>
        <v>832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10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947</v>
      </c>
      <c r="B600">
        <f t="shared" si="1183"/>
        <v>12</v>
      </c>
      <c r="C600">
        <f t="shared" si="1184"/>
        <v>14</v>
      </c>
      <c r="E600">
        <f t="shared" ref="E600" si="1218">plan_id</f>
        <v>832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10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947</v>
      </c>
      <c r="B601">
        <f t="shared" si="1183"/>
        <v>12</v>
      </c>
      <c r="C601">
        <f t="shared" si="1184"/>
        <v>15</v>
      </c>
      <c r="E601">
        <f t="shared" ref="E601" si="1220">plan_id</f>
        <v>832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10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7.2499999999999995E-2</v>
      </c>
    </row>
    <row r="602" spans="1:8" x14ac:dyDescent="0.3">
      <c r="A602" t="s">
        <v>947</v>
      </c>
      <c r="B602">
        <f t="shared" si="1183"/>
        <v>12</v>
      </c>
      <c r="C602">
        <f t="shared" si="1184"/>
        <v>16</v>
      </c>
      <c r="E602">
        <f t="shared" ref="E602" si="1222">plan_id</f>
        <v>832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10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7.2499999999999995E-2</v>
      </c>
    </row>
    <row r="603" spans="1:8" x14ac:dyDescent="0.3">
      <c r="A603" t="s">
        <v>947</v>
      </c>
      <c r="B603">
        <f t="shared" si="1183"/>
        <v>12</v>
      </c>
      <c r="C603">
        <f t="shared" si="1184"/>
        <v>17</v>
      </c>
      <c r="E603">
        <f t="shared" ref="E603" si="1224">plan_id</f>
        <v>832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10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35159120477</v>
      </c>
    </row>
    <row r="604" spans="1:8" x14ac:dyDescent="0.3">
      <c r="A604" t="s">
        <v>947</v>
      </c>
      <c r="B604">
        <f t="shared" si="1183"/>
        <v>12</v>
      </c>
      <c r="C604">
        <f t="shared" si="1184"/>
        <v>18</v>
      </c>
      <c r="E604">
        <f t="shared" ref="E604" si="1226">plan_id</f>
        <v>832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10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26119733366</v>
      </c>
    </row>
    <row r="605" spans="1:8" x14ac:dyDescent="0.3">
      <c r="A605" t="s">
        <v>947</v>
      </c>
      <c r="B605">
        <f t="shared" si="1183"/>
        <v>12</v>
      </c>
      <c r="C605">
        <f t="shared" si="1184"/>
        <v>19</v>
      </c>
      <c r="E605">
        <f t="shared" ref="E605" si="1228">plan_id</f>
        <v>832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10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9039387111</v>
      </c>
    </row>
    <row r="606" spans="1:8" x14ac:dyDescent="0.3">
      <c r="A606" t="s">
        <v>947</v>
      </c>
      <c r="B606">
        <f t="shared" si="1183"/>
        <v>12</v>
      </c>
      <c r="C606">
        <f t="shared" si="1184"/>
        <v>20</v>
      </c>
      <c r="E606">
        <f t="shared" ref="E606" si="1230">plan_id</f>
        <v>832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10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0.74299999999999999</v>
      </c>
    </row>
    <row r="607" spans="1:8" x14ac:dyDescent="0.3">
      <c r="A607" t="s">
        <v>947</v>
      </c>
      <c r="B607">
        <f t="shared" si="1183"/>
        <v>12</v>
      </c>
      <c r="C607">
        <f t="shared" si="1184"/>
        <v>21</v>
      </c>
      <c r="E607">
        <f t="shared" ref="E607" si="1232">plan_id</f>
        <v>832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10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4914692995</v>
      </c>
    </row>
    <row r="608" spans="1:8" x14ac:dyDescent="0.3">
      <c r="A608" t="s">
        <v>947</v>
      </c>
      <c r="B608">
        <f t="shared" si="1183"/>
        <v>12</v>
      </c>
      <c r="C608">
        <f t="shared" si="1184"/>
        <v>22</v>
      </c>
      <c r="E608">
        <f t="shared" ref="E608" si="1234">plan_id</f>
        <v>832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10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947</v>
      </c>
      <c r="B609">
        <f t="shared" si="1183"/>
        <v>12</v>
      </c>
      <c r="C609">
        <f t="shared" si="1184"/>
        <v>23</v>
      </c>
      <c r="E609">
        <f t="shared" ref="E609" si="1236">plan_id</f>
        <v>832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10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947</v>
      </c>
      <c r="B610">
        <f t="shared" si="1183"/>
        <v>12</v>
      </c>
      <c r="C610">
        <f t="shared" si="1184"/>
        <v>24</v>
      </c>
      <c r="E610">
        <f t="shared" ref="E610" si="1238">plan_id</f>
        <v>832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10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947</v>
      </c>
      <c r="B611">
        <f t="shared" si="1183"/>
        <v>12</v>
      </c>
      <c r="C611">
        <f t="shared" si="1184"/>
        <v>25</v>
      </c>
      <c r="E611">
        <f t="shared" ref="E611" si="1240">plan_id</f>
        <v>832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10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0.26280072698620316</v>
      </c>
    </row>
    <row r="612" spans="1:8" x14ac:dyDescent="0.3">
      <c r="A612" t="s">
        <v>947</v>
      </c>
      <c r="B612">
        <f t="shared" si="1183"/>
        <v>12</v>
      </c>
      <c r="C612">
        <f t="shared" si="1184"/>
        <v>26</v>
      </c>
      <c r="E612">
        <f t="shared" ref="E612" si="1242">plan_id</f>
        <v>832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10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0.2908202004589302</v>
      </c>
    </row>
    <row r="613" spans="1:8" x14ac:dyDescent="0.3">
      <c r="A613" t="s">
        <v>947</v>
      </c>
      <c r="B613">
        <f t="shared" si="1183"/>
        <v>12</v>
      </c>
      <c r="C613">
        <f t="shared" si="1184"/>
        <v>27</v>
      </c>
      <c r="E613">
        <f t="shared" ref="E613" si="1244">plan_id</f>
        <v>832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10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1291584892</v>
      </c>
    </row>
    <row r="614" spans="1:8" x14ac:dyDescent="0.3">
      <c r="A614" t="s">
        <v>947</v>
      </c>
      <c r="B614">
        <f t="shared" si="1183"/>
        <v>12</v>
      </c>
      <c r="C614">
        <f t="shared" si="1184"/>
        <v>28</v>
      </c>
      <c r="E614">
        <f t="shared" ref="E614" si="1246">plan_id</f>
        <v>832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10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1429292002</v>
      </c>
    </row>
    <row r="615" spans="1:8" x14ac:dyDescent="0.3">
      <c r="A615" t="s">
        <v>947</v>
      </c>
      <c r="B615">
        <f t="shared" si="1183"/>
        <v>12</v>
      </c>
      <c r="C615">
        <f t="shared" si="1184"/>
        <v>29</v>
      </c>
      <c r="E615">
        <f t="shared" ref="E615" si="1248">plan_id</f>
        <v>832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10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-137707110</v>
      </c>
    </row>
    <row r="616" spans="1:8" x14ac:dyDescent="0.3">
      <c r="A616" t="s">
        <v>947</v>
      </c>
      <c r="B616">
        <f t="shared" si="1183"/>
        <v>12</v>
      </c>
      <c r="C616">
        <f t="shared" si="1184"/>
        <v>30</v>
      </c>
      <c r="E616">
        <f t="shared" ref="E616" si="1250">plan_id</f>
        <v>832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10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1.1066187060974078</v>
      </c>
    </row>
    <row r="617" spans="1:8" x14ac:dyDescent="0.3">
      <c r="A617" t="s">
        <v>947</v>
      </c>
      <c r="B617">
        <f t="shared" si="1183"/>
        <v>12</v>
      </c>
      <c r="C617">
        <f t="shared" si="1184"/>
        <v>31</v>
      </c>
      <c r="E617">
        <f t="shared" ref="E617" si="1252">plan_id</f>
        <v>832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10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518573249</v>
      </c>
    </row>
    <row r="618" spans="1:8" x14ac:dyDescent="0.3">
      <c r="A618" t="s">
        <v>947</v>
      </c>
      <c r="B618">
        <f t="shared" si="1183"/>
        <v>12</v>
      </c>
      <c r="C618">
        <f t="shared" si="1184"/>
        <v>32</v>
      </c>
      <c r="E618">
        <f t="shared" ref="E618" si="1254">plan_id</f>
        <v>832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10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2457319881</v>
      </c>
    </row>
    <row r="619" spans="1:8" x14ac:dyDescent="0.3">
      <c r="A619" t="s">
        <v>947</v>
      </c>
      <c r="B619">
        <f t="shared" si="1183"/>
        <v>12</v>
      </c>
      <c r="C619">
        <f t="shared" si="1184"/>
        <v>33</v>
      </c>
      <c r="E619">
        <f t="shared" ref="E619" si="1256">plan_id</f>
        <v>832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10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947</v>
      </c>
      <c r="B620">
        <f t="shared" si="1183"/>
        <v>12</v>
      </c>
      <c r="C620">
        <f t="shared" si="1184"/>
        <v>34</v>
      </c>
      <c r="E620">
        <f t="shared" ref="E620" si="1258">plan_id</f>
        <v>832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10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947</v>
      </c>
      <c r="B621">
        <f t="shared" si="1183"/>
        <v>12</v>
      </c>
      <c r="C621">
        <f t="shared" si="1184"/>
        <v>35</v>
      </c>
      <c r="E621">
        <f t="shared" ref="E621" si="1260">plan_id</f>
        <v>832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10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947</v>
      </c>
      <c r="B622">
        <f t="shared" si="1183"/>
        <v>12</v>
      </c>
      <c r="C622">
        <f t="shared" si="1184"/>
        <v>36</v>
      </c>
      <c r="E622">
        <f t="shared" ref="E622" si="1262">plan_id</f>
        <v>832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10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-406654301</v>
      </c>
    </row>
    <row r="623" spans="1:8" x14ac:dyDescent="0.3">
      <c r="A623" t="s">
        <v>947</v>
      </c>
      <c r="B623">
        <f t="shared" si="1183"/>
        <v>12</v>
      </c>
      <c r="C623">
        <f t="shared" si="1184"/>
        <v>37</v>
      </c>
      <c r="E623">
        <f t="shared" ref="E623" si="1264">plan_id</f>
        <v>832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10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947</v>
      </c>
      <c r="B624">
        <f t="shared" si="1183"/>
        <v>12</v>
      </c>
      <c r="C624">
        <f t="shared" si="1184"/>
        <v>38</v>
      </c>
      <c r="E624">
        <f t="shared" ref="E624" si="1266">plan_id</f>
        <v>832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10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947</v>
      </c>
      <c r="B625">
        <f t="shared" si="1183"/>
        <v>12</v>
      </c>
      <c r="C625">
        <f t="shared" si="1184"/>
        <v>39</v>
      </c>
      <c r="E625">
        <f t="shared" ref="E625" si="1268">plan_id</f>
        <v>832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10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18187100</v>
      </c>
    </row>
    <row r="626" spans="1:8" x14ac:dyDescent="0.3">
      <c r="A626" t="s">
        <v>947</v>
      </c>
      <c r="B626">
        <f t="shared" si="1183"/>
        <v>12</v>
      </c>
      <c r="C626">
        <f t="shared" si="1184"/>
        <v>40</v>
      </c>
      <c r="E626">
        <f t="shared" ref="E626" si="1270">plan_id</f>
        <v>832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10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947</v>
      </c>
      <c r="B627">
        <f t="shared" si="1183"/>
        <v>12</v>
      </c>
      <c r="C627">
        <f t="shared" si="1184"/>
        <v>41</v>
      </c>
      <c r="E627">
        <f t="shared" ref="E627" si="1272">plan_id</f>
        <v>832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10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947</v>
      </c>
      <c r="B628">
        <f t="shared" si="1183"/>
        <v>12</v>
      </c>
      <c r="C628">
        <f t="shared" si="1184"/>
        <v>42</v>
      </c>
      <c r="E628">
        <f t="shared" ref="E628" si="1274">plan_id</f>
        <v>832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10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947</v>
      </c>
      <c r="B629">
        <f t="shared" si="1183"/>
        <v>12</v>
      </c>
      <c r="C629">
        <f t="shared" si="1184"/>
        <v>43</v>
      </c>
      <c r="E629">
        <f t="shared" ref="E629" si="1276">plan_id</f>
        <v>832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10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947</v>
      </c>
      <c r="B630">
        <f t="shared" si="1183"/>
        <v>12</v>
      </c>
      <c r="C630">
        <f t="shared" si="1184"/>
        <v>44</v>
      </c>
      <c r="E630">
        <f t="shared" ref="E630" si="1278">plan_id</f>
        <v>832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10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6.25E-2</v>
      </c>
    </row>
    <row r="631" spans="1:8" x14ac:dyDescent="0.3">
      <c r="A631" t="s">
        <v>947</v>
      </c>
      <c r="B631">
        <f t="shared" si="1183"/>
        <v>12</v>
      </c>
      <c r="C631">
        <f t="shared" si="1184"/>
        <v>45</v>
      </c>
      <c r="E631">
        <f t="shared" ref="E631" si="1280">plan_id</f>
        <v>832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10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7.2499999999999995E-2</v>
      </c>
    </row>
    <row r="632" spans="1:8" x14ac:dyDescent="0.3">
      <c r="A632" t="s">
        <v>947</v>
      </c>
      <c r="B632">
        <f t="shared" si="1183"/>
        <v>12</v>
      </c>
      <c r="C632">
        <f t="shared" si="1184"/>
        <v>46</v>
      </c>
      <c r="E632">
        <f t="shared" ref="E632" si="1282">plan_id</f>
        <v>832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10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8.2500000000000004E-2</v>
      </c>
    </row>
    <row r="633" spans="1:8" x14ac:dyDescent="0.3">
      <c r="A633" t="s">
        <v>947</v>
      </c>
      <c r="B633">
        <f t="shared" si="1183"/>
        <v>12</v>
      </c>
      <c r="C633">
        <f t="shared" si="1184"/>
        <v>47</v>
      </c>
      <c r="E633">
        <f t="shared" ref="E633" si="1284">plan_id</f>
        <v>832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10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12804622367</v>
      </c>
    </row>
    <row r="634" spans="1:8" x14ac:dyDescent="0.3">
      <c r="A634" t="s">
        <v>947</v>
      </c>
      <c r="B634">
        <f t="shared" si="1183"/>
        <v>12</v>
      </c>
      <c r="C634">
        <f t="shared" si="1184"/>
        <v>48</v>
      </c>
      <c r="E634">
        <f t="shared" ref="E634" si="1286">plan_id</f>
        <v>832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10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9039387112</v>
      </c>
    </row>
    <row r="635" spans="1:8" x14ac:dyDescent="0.3">
      <c r="A635" t="s">
        <v>947</v>
      </c>
      <c r="B635">
        <f t="shared" si="1183"/>
        <v>12</v>
      </c>
      <c r="C635">
        <f t="shared" si="1184"/>
        <v>49</v>
      </c>
      <c r="E635">
        <f t="shared" ref="E635" si="1288">plan_id</f>
        <v>832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10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5871623383</v>
      </c>
    </row>
    <row r="636" spans="1:8" x14ac:dyDescent="0.3">
      <c r="A636" t="s">
        <v>947</v>
      </c>
      <c r="B636">
        <f t="shared" si="1183"/>
        <v>12</v>
      </c>
      <c r="C636">
        <f t="shared" si="1184"/>
        <v>50</v>
      </c>
      <c r="E636">
        <f t="shared" ref="E636" si="1290">plan_id</f>
        <v>832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10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</v>
      </c>
    </row>
    <row r="637" spans="1:8" x14ac:dyDescent="0.3">
      <c r="A637" t="s">
        <v>947</v>
      </c>
      <c r="B637">
        <f t="shared" si="1183"/>
        <v>12</v>
      </c>
      <c r="C637">
        <f t="shared" si="1184"/>
        <v>51</v>
      </c>
      <c r="E637">
        <f t="shared" ref="E637" si="1292">plan_id</f>
        <v>832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10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34593361759</v>
      </c>
    </row>
    <row r="638" spans="1:8" x14ac:dyDescent="0.3">
      <c r="A638" t="s">
        <v>947</v>
      </c>
      <c r="B638">
        <f t="shared" si="1183"/>
        <v>12</v>
      </c>
      <c r="C638">
        <f t="shared" si="1184"/>
        <v>52</v>
      </c>
      <c r="E638">
        <f t="shared" ref="E638" si="1294">plan_id</f>
        <v>832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10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518573249</v>
      </c>
    </row>
    <row r="639" spans="1:8" x14ac:dyDescent="0.3">
      <c r="A639" t="s">
        <v>947</v>
      </c>
      <c r="B639">
        <f t="shared" si="1183"/>
        <v>12</v>
      </c>
      <c r="C639">
        <f t="shared" si="1184"/>
        <v>53</v>
      </c>
      <c r="E639">
        <f t="shared" ref="E639" si="1296">plan_id</f>
        <v>832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10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2457319881</v>
      </c>
    </row>
    <row r="640" spans="1:8" x14ac:dyDescent="0.3">
      <c r="A640" t="s">
        <v>947</v>
      </c>
      <c r="B640">
        <f t="shared" si="1183"/>
        <v>12</v>
      </c>
      <c r="C640">
        <f t="shared" si="1184"/>
        <v>54</v>
      </c>
      <c r="E640">
        <f t="shared" ref="E640" si="1298">plan_id</f>
        <v>832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10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947</v>
      </c>
      <c r="B641">
        <f t="shared" si="1183"/>
        <v>12</v>
      </c>
      <c r="C641">
        <f t="shared" si="1184"/>
        <v>55</v>
      </c>
      <c r="E641">
        <f t="shared" ref="E641" si="1300">plan_id</f>
        <v>832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10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394043001</v>
      </c>
    </row>
    <row r="642" spans="1:8" x14ac:dyDescent="0.3">
      <c r="A642" t="s">
        <v>947</v>
      </c>
      <c r="B642">
        <f t="shared" si="1183"/>
        <v>12</v>
      </c>
      <c r="C642">
        <f t="shared" si="1184"/>
        <v>56</v>
      </c>
      <c r="E642">
        <f t="shared" ref="E642" si="1302">plan_id</f>
        <v>832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10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-368442080</v>
      </c>
    </row>
    <row r="643" spans="1:8" x14ac:dyDescent="0.3">
      <c r="A643" t="s">
        <v>947</v>
      </c>
      <c r="B643">
        <f t="shared" si="1183"/>
        <v>12</v>
      </c>
      <c r="C643">
        <f t="shared" si="1184"/>
        <v>57</v>
      </c>
      <c r="E643">
        <f t="shared" ref="E643" si="1304">plan_id</f>
        <v>832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10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1380648500</v>
      </c>
    </row>
    <row r="644" spans="1:8" x14ac:dyDescent="0.3">
      <c r="A644" t="s">
        <v>947</v>
      </c>
      <c r="B644">
        <f t="shared" si="1183"/>
        <v>12</v>
      </c>
      <c r="C644">
        <f t="shared" si="1184"/>
        <v>58</v>
      </c>
      <c r="E644">
        <f t="shared" ref="E644" si="1306">plan_id</f>
        <v>832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10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406654301</v>
      </c>
    </row>
    <row r="645" spans="1:8" x14ac:dyDescent="0.3">
      <c r="A645" t="s">
        <v>947</v>
      </c>
      <c r="B645">
        <f t="shared" si="1183"/>
        <v>12</v>
      </c>
      <c r="C645">
        <f t="shared" si="1184"/>
        <v>59</v>
      </c>
      <c r="E645">
        <f t="shared" ref="E645" si="1308">plan_id</f>
        <v>832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10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1626237708</v>
      </c>
    </row>
    <row r="646" spans="1:8" x14ac:dyDescent="0.3">
      <c r="A646" t="s">
        <v>947</v>
      </c>
      <c r="B646">
        <f t="shared" si="1183"/>
        <v>12</v>
      </c>
      <c r="C646">
        <f t="shared" si="1184"/>
        <v>60</v>
      </c>
      <c r="E646">
        <f t="shared" ref="E646" si="1310">plan_id</f>
        <v>832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10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-2380522287</v>
      </c>
    </row>
    <row r="647" spans="1:8" x14ac:dyDescent="0.3">
      <c r="A647" t="s">
        <v>947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832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10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-55213046</v>
      </c>
    </row>
    <row r="648" spans="1:8" x14ac:dyDescent="0.3">
      <c r="A648" t="s">
        <v>947</v>
      </c>
      <c r="B648">
        <f t="shared" si="1312"/>
        <v>12</v>
      </c>
      <c r="C648">
        <f t="shared" si="1313"/>
        <v>62</v>
      </c>
      <c r="E648">
        <f t="shared" ref="E648" si="1316">plan_id</f>
        <v>832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10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-2435735333</v>
      </c>
    </row>
    <row r="649" spans="1:8" x14ac:dyDescent="0.3">
      <c r="A649" t="s">
        <v>947</v>
      </c>
      <c r="B649">
        <f t="shared" si="1312"/>
        <v>12</v>
      </c>
      <c r="C649">
        <f t="shared" si="1313"/>
        <v>63</v>
      </c>
      <c r="E649">
        <f t="shared" ref="E649" si="1318">plan_id</f>
        <v>832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10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-18187100</v>
      </c>
    </row>
    <row r="650" spans="1:8" x14ac:dyDescent="0.3">
      <c r="A650" t="s">
        <v>947</v>
      </c>
      <c r="B650">
        <f t="shared" si="1312"/>
        <v>12</v>
      </c>
      <c r="C650">
        <f t="shared" si="1313"/>
        <v>64</v>
      </c>
      <c r="E650">
        <f t="shared" ref="E650" si="1320">plan_id</f>
        <v>832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10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947</v>
      </c>
      <c r="B651">
        <f t="shared" si="1312"/>
        <v>12</v>
      </c>
      <c r="C651">
        <f t="shared" si="1313"/>
        <v>65</v>
      </c>
      <c r="E651">
        <f t="shared" ref="E651" si="1322">plan_id</f>
        <v>832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10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114029871</v>
      </c>
    </row>
    <row r="652" spans="1:8" x14ac:dyDescent="0.3">
      <c r="A652" t="s">
        <v>947</v>
      </c>
      <c r="B652">
        <f t="shared" si="1312"/>
        <v>12</v>
      </c>
      <c r="C652">
        <f t="shared" si="1313"/>
        <v>66</v>
      </c>
      <c r="E652">
        <f t="shared" ref="E652" si="1324">plan_id</f>
        <v>832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10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25046085419</v>
      </c>
    </row>
    <row r="653" spans="1:8" x14ac:dyDescent="0.3">
      <c r="A653" t="s">
        <v>947</v>
      </c>
      <c r="B653">
        <f t="shared" si="1312"/>
        <v>12</v>
      </c>
      <c r="C653">
        <f t="shared" si="1313"/>
        <v>67</v>
      </c>
      <c r="E653">
        <f t="shared" ref="E653" si="1326">plan_id</f>
        <v>832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10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9039387111</v>
      </c>
    </row>
    <row r="654" spans="1:8" x14ac:dyDescent="0.3">
      <c r="A654" t="s">
        <v>290</v>
      </c>
      <c r="B654">
        <v>4</v>
      </c>
      <c r="C654">
        <v>3</v>
      </c>
      <c r="E654">
        <f t="shared" ref="E654" si="1327">plan_id</f>
        <v>832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10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2001</v>
      </c>
    </row>
    <row r="655" spans="1:8" x14ac:dyDescent="0.3">
      <c r="A655" t="s">
        <v>290</v>
      </c>
      <c r="B655">
        <f>B654</f>
        <v>4</v>
      </c>
      <c r="C655">
        <f>C654+1</f>
        <v>4</v>
      </c>
      <c r="E655">
        <f t="shared" ref="E655" si="1329">plan_id</f>
        <v>832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10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Hall Actuarial Associates</v>
      </c>
    </row>
    <row r="656" spans="1:8" x14ac:dyDescent="0.3">
      <c r="A656" t="s">
        <v>290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832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10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0.15049999999999999</v>
      </c>
    </row>
    <row r="657" spans="1:8" x14ac:dyDescent="0.3">
      <c r="A657" t="s">
        <v>290</v>
      </c>
      <c r="B657">
        <f t="shared" si="1331"/>
        <v>4</v>
      </c>
      <c r="C657">
        <f t="shared" si="1332"/>
        <v>6</v>
      </c>
      <c r="E657">
        <f t="shared" ref="E657" si="1335">plan_id</f>
        <v>832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10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6.7497000000000001E-2</v>
      </c>
    </row>
    <row r="658" spans="1:8" x14ac:dyDescent="0.3">
      <c r="A658" t="s">
        <v>290</v>
      </c>
      <c r="B658">
        <f t="shared" si="1331"/>
        <v>4</v>
      </c>
      <c r="C658">
        <f t="shared" si="1332"/>
        <v>7</v>
      </c>
      <c r="E658">
        <f t="shared" ref="E658" si="1337">plan_id</f>
        <v>832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10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8.3002999999999993E-2</v>
      </c>
    </row>
    <row r="659" spans="1:8" x14ac:dyDescent="0.3">
      <c r="A659" t="s">
        <v>290</v>
      </c>
      <c r="B659">
        <f t="shared" si="1331"/>
        <v>4</v>
      </c>
      <c r="C659">
        <f t="shared" si="1332"/>
        <v>8</v>
      </c>
      <c r="E659">
        <f t="shared" ref="E659" si="1339">plan_id</f>
        <v>832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10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-203753065</v>
      </c>
    </row>
    <row r="660" spans="1:8" x14ac:dyDescent="0.3">
      <c r="A660" t="s">
        <v>290</v>
      </c>
      <c r="B660">
        <f t="shared" si="1331"/>
        <v>4</v>
      </c>
      <c r="C660">
        <f t="shared" si="1332"/>
        <v>9</v>
      </c>
      <c r="E660">
        <f t="shared" ref="E660" si="1341">plan_id</f>
        <v>832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10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5.9200000000000003E-2</v>
      </c>
    </row>
    <row r="661" spans="1:8" x14ac:dyDescent="0.3">
      <c r="A661" t="s">
        <v>290</v>
      </c>
      <c r="B661">
        <f t="shared" si="1331"/>
        <v>4</v>
      </c>
      <c r="C661">
        <f t="shared" si="1332"/>
        <v>10</v>
      </c>
      <c r="E661">
        <f t="shared" ref="E661" si="1343">plan_id</f>
        <v>832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10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6.2503000000000003E-2</v>
      </c>
    </row>
    <row r="662" spans="1:8" x14ac:dyDescent="0.3">
      <c r="A662" t="s">
        <v>290</v>
      </c>
      <c r="B662">
        <f t="shared" si="1331"/>
        <v>4</v>
      </c>
      <c r="C662">
        <f t="shared" si="1332"/>
        <v>11</v>
      </c>
      <c r="E662">
        <f t="shared" ref="E662" si="1345">plan_id</f>
        <v>832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10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-3.3030000000000004E-3</v>
      </c>
    </row>
    <row r="663" spans="1:8" x14ac:dyDescent="0.3">
      <c r="A663" t="s">
        <v>290</v>
      </c>
      <c r="B663">
        <f t="shared" si="1331"/>
        <v>4</v>
      </c>
      <c r="C663">
        <f t="shared" si="1332"/>
        <v>12</v>
      </c>
      <c r="E663">
        <f t="shared" ref="E663" si="1347">plan_id</f>
        <v>832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10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655866864</v>
      </c>
    </row>
    <row r="664" spans="1:8" x14ac:dyDescent="0.3">
      <c r="A664" t="s">
        <v>290</v>
      </c>
      <c r="B664">
        <f t="shared" si="1331"/>
        <v>4</v>
      </c>
      <c r="C664">
        <f t="shared" si="1332"/>
        <v>13</v>
      </c>
      <c r="E664">
        <f t="shared" ref="E664" si="1349">plan_id</f>
        <v>832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10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226754298</v>
      </c>
    </row>
    <row r="665" spans="1:8" x14ac:dyDescent="0.3">
      <c r="A665" t="s">
        <v>290</v>
      </c>
      <c r="B665">
        <f t="shared" si="1331"/>
        <v>4</v>
      </c>
      <c r="C665">
        <f t="shared" si="1332"/>
        <v>14</v>
      </c>
      <c r="E665">
        <f t="shared" ref="E665" si="1351">plan_id</f>
        <v>832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10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290</v>
      </c>
      <c r="B666">
        <f t="shared" si="1331"/>
        <v>4</v>
      </c>
      <c r="C666">
        <f t="shared" si="1332"/>
        <v>15</v>
      </c>
      <c r="E666">
        <f t="shared" ref="E666" si="1353">plan_id</f>
        <v>832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10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0.11799999999999999</v>
      </c>
    </row>
    <row r="667" spans="1:8" x14ac:dyDescent="0.3">
      <c r="A667" t="s">
        <v>290</v>
      </c>
      <c r="B667">
        <f t="shared" si="1331"/>
        <v>4</v>
      </c>
      <c r="C667">
        <f t="shared" si="1332"/>
        <v>16</v>
      </c>
      <c r="E667">
        <f t="shared" ref="E667" si="1355">plan_id</f>
        <v>832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10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290</v>
      </c>
      <c r="B668">
        <f t="shared" si="1331"/>
        <v>4</v>
      </c>
      <c r="C668">
        <f t="shared" si="1332"/>
        <v>17</v>
      </c>
      <c r="E668">
        <f t="shared" ref="E668" si="1357">plan_id</f>
        <v>832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10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290</v>
      </c>
      <c r="B669">
        <f t="shared" si="1331"/>
        <v>4</v>
      </c>
      <c r="C669">
        <f t="shared" si="1332"/>
        <v>18</v>
      </c>
      <c r="E669">
        <f t="shared" ref="E669" si="1359">plan_id</f>
        <v>832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10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0.13</v>
      </c>
    </row>
    <row r="670" spans="1:8" x14ac:dyDescent="0.3">
      <c r="A670" t="s">
        <v>290</v>
      </c>
      <c r="B670">
        <f t="shared" si="1331"/>
        <v>4</v>
      </c>
      <c r="C670">
        <f t="shared" si="1332"/>
        <v>19</v>
      </c>
      <c r="E670">
        <f t="shared" ref="E670" si="1361">plan_id</f>
        <v>832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10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7.9699999999999993E-2</v>
      </c>
    </row>
    <row r="671" spans="1:8" x14ac:dyDescent="0.3">
      <c r="A671" t="s">
        <v>290</v>
      </c>
      <c r="B671">
        <f t="shared" si="1331"/>
        <v>4</v>
      </c>
      <c r="C671">
        <f t="shared" si="1332"/>
        <v>20</v>
      </c>
      <c r="E671">
        <f t="shared" ref="E671" si="1363">plan_id</f>
        <v>832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10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290</v>
      </c>
      <c r="B672">
        <f t="shared" si="1331"/>
        <v>4</v>
      </c>
      <c r="C672">
        <f t="shared" si="1332"/>
        <v>21</v>
      </c>
      <c r="E672">
        <f t="shared" ref="E672" si="1365">plan_id</f>
        <v>832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10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290</v>
      </c>
      <c r="B673">
        <f t="shared" si="1331"/>
        <v>4</v>
      </c>
      <c r="C673">
        <f t="shared" si="1332"/>
        <v>22</v>
      </c>
      <c r="E673">
        <f t="shared" ref="E673" si="1367">plan_id</f>
        <v>832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10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290</v>
      </c>
      <c r="B674">
        <f t="shared" si="1331"/>
        <v>4</v>
      </c>
      <c r="C674">
        <f t="shared" si="1332"/>
        <v>23</v>
      </c>
      <c r="E674">
        <f t="shared" ref="E674" si="1369">plan_id</f>
        <v>832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104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 xml:space="preserve">1) Annual pension with anuity- 2% of FAC times yrs of CS + $300 annual SB. 2) Annual pension with anuity 2.5% of FAC times yrs of CS + $300 annual SB. </v>
      </c>
    </row>
    <row r="675" spans="1:8" x14ac:dyDescent="0.3">
      <c r="A675" t="s">
        <v>290</v>
      </c>
      <c r="B675">
        <f t="shared" si="1331"/>
        <v>4</v>
      </c>
      <c r="C675">
        <f t="shared" si="1332"/>
        <v>24</v>
      </c>
      <c r="E675">
        <f t="shared" ref="E675" si="1371">plan_id</f>
        <v>832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10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290</v>
      </c>
      <c r="B676">
        <f t="shared" si="1331"/>
        <v>4</v>
      </c>
      <c r="C676">
        <f t="shared" si="1332"/>
        <v>25</v>
      </c>
      <c r="E676">
        <f t="shared" ref="E676" si="1373">plan_id</f>
        <v>832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10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290</v>
      </c>
      <c r="B677">
        <f t="shared" si="1331"/>
        <v>4</v>
      </c>
      <c r="C677">
        <f t="shared" si="1332"/>
        <v>26</v>
      </c>
      <c r="E677">
        <f t="shared" ref="E677" si="1375">plan_id</f>
        <v>832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10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290</v>
      </c>
      <c r="B678">
        <f t="shared" si="1331"/>
        <v>4</v>
      </c>
      <c r="C678">
        <f t="shared" si="1332"/>
        <v>27</v>
      </c>
      <c r="E678">
        <f t="shared" ref="E678" si="1377">plan_id</f>
        <v>832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10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Effective 1/3/02, min. benefits to surviving spose increases from $300-$600 pm, and for surviving minor children, from $150-$300 pm</v>
      </c>
    </row>
    <row r="679" spans="1:8" x14ac:dyDescent="0.3">
      <c r="A679" t="s">
        <v>290</v>
      </c>
      <c r="B679">
        <f t="shared" si="1331"/>
        <v>4</v>
      </c>
      <c r="C679">
        <f t="shared" si="1332"/>
        <v>28</v>
      </c>
      <c r="E679">
        <f t="shared" ref="E679" si="1379">plan_id</f>
        <v>832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10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290</v>
      </c>
      <c r="B680">
        <f t="shared" si="1331"/>
        <v>4</v>
      </c>
      <c r="C680">
        <f t="shared" si="1332"/>
        <v>29</v>
      </c>
      <c r="E680">
        <f t="shared" ref="E680" si="1381">plan_id</f>
        <v>832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10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290</v>
      </c>
      <c r="B681">
        <f t="shared" si="1331"/>
        <v>4</v>
      </c>
      <c r="C681">
        <f t="shared" si="1332"/>
        <v>30</v>
      </c>
      <c r="E681">
        <f t="shared" ref="E681" si="1383">plan_id</f>
        <v>832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10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290</v>
      </c>
      <c r="B682">
        <f t="shared" si="1331"/>
        <v>4</v>
      </c>
      <c r="C682">
        <f t="shared" si="1332"/>
        <v>31</v>
      </c>
      <c r="E682">
        <f t="shared" ref="E682" si="1385">plan_id</f>
        <v>832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10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290</v>
      </c>
      <c r="B683">
        <f t="shared" si="1331"/>
        <v>4</v>
      </c>
      <c r="C683">
        <f t="shared" si="1332"/>
        <v>32</v>
      </c>
      <c r="E683">
        <f t="shared" ref="E683" si="1387">plan_id</f>
        <v>832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10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290</v>
      </c>
      <c r="B684">
        <f t="shared" si="1331"/>
        <v>4</v>
      </c>
      <c r="C684">
        <f t="shared" si="1332"/>
        <v>33</v>
      </c>
      <c r="E684">
        <f t="shared" ref="E684" si="1389">plan_id</f>
        <v>832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10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290</v>
      </c>
      <c r="B685">
        <f t="shared" si="1331"/>
        <v>4</v>
      </c>
      <c r="C685">
        <f t="shared" si="1332"/>
        <v>34</v>
      </c>
      <c r="E685">
        <f t="shared" ref="E685" si="1391">plan_id</f>
        <v>832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10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290</v>
      </c>
      <c r="B686">
        <f t="shared" si="1331"/>
        <v>4</v>
      </c>
      <c r="C686">
        <f t="shared" si="1332"/>
        <v>35</v>
      </c>
      <c r="E686">
        <f t="shared" ref="E686" si="1393">plan_id</f>
        <v>832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10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290</v>
      </c>
      <c r="B687">
        <f t="shared" si="1331"/>
        <v>4</v>
      </c>
      <c r="C687">
        <f t="shared" si="1332"/>
        <v>36</v>
      </c>
      <c r="E687">
        <f t="shared" ref="E687" si="1395">plan_id</f>
        <v>832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10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290</v>
      </c>
      <c r="B688">
        <f t="shared" si="1331"/>
        <v>4</v>
      </c>
      <c r="C688">
        <f t="shared" si="1332"/>
        <v>37</v>
      </c>
      <c r="E688">
        <f t="shared" ref="E688" si="1397">plan_id</f>
        <v>832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10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8.2500000000000004E-2</v>
      </c>
    </row>
    <row r="689" spans="1:8" x14ac:dyDescent="0.3">
      <c r="A689" t="s">
        <v>290</v>
      </c>
      <c r="B689">
        <f t="shared" si="1331"/>
        <v>4</v>
      </c>
      <c r="C689">
        <f t="shared" si="1332"/>
        <v>38</v>
      </c>
      <c r="E689">
        <f t="shared" ref="E689" si="1399">plan_id</f>
        <v>832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10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290</v>
      </c>
      <c r="B690">
        <f t="shared" si="1331"/>
        <v>4</v>
      </c>
      <c r="C690">
        <f t="shared" si="1332"/>
        <v>39</v>
      </c>
      <c r="E690">
        <f t="shared" ref="E690" si="1401">plan_id</f>
        <v>832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10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t="s">
        <v>290</v>
      </c>
      <c r="B691">
        <f t="shared" si="1331"/>
        <v>4</v>
      </c>
      <c r="C691">
        <f t="shared" si="1332"/>
        <v>40</v>
      </c>
      <c r="E691">
        <f t="shared" ref="E691" si="1403">plan_id</f>
        <v>832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10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50-53</v>
      </c>
    </row>
    <row r="692" spans="1:8" x14ac:dyDescent="0.3">
      <c r="A692" t="s">
        <v>290</v>
      </c>
      <c r="B692">
        <f t="shared" si="1331"/>
        <v>4</v>
      </c>
      <c r="C692">
        <f t="shared" si="1332"/>
        <v>41</v>
      </c>
      <c r="E692">
        <f t="shared" ref="E692" si="1405">plan_id</f>
        <v>832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10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50-53</v>
      </c>
    </row>
    <row r="693" spans="1:8" x14ac:dyDescent="0.3">
      <c r="A693" t="s">
        <v>290</v>
      </c>
      <c r="B693">
        <f t="shared" si="1331"/>
        <v>4</v>
      </c>
      <c r="C693">
        <f t="shared" si="1332"/>
        <v>42</v>
      </c>
      <c r="E693">
        <f t="shared" ref="E693" si="1407">plan_id</f>
        <v>832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10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1983 Sex Distinct Graduated Group Annuity Mortality Table</v>
      </c>
    </row>
    <row r="694" spans="1:8" x14ac:dyDescent="0.3">
      <c r="A694" t="s">
        <v>290</v>
      </c>
      <c r="B694">
        <f t="shared" si="1331"/>
        <v>4</v>
      </c>
      <c r="C694">
        <f t="shared" si="1332"/>
        <v>43</v>
      </c>
      <c r="E694">
        <f t="shared" ref="E694" si="1409">plan_id</f>
        <v>832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10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">
      <c r="A695" t="s">
        <v>290</v>
      </c>
      <c r="B695">
        <f t="shared" si="1331"/>
        <v>4</v>
      </c>
      <c r="C695">
        <f t="shared" si="1332"/>
        <v>44</v>
      </c>
      <c r="E695">
        <f t="shared" ref="E695" si="1411">plan_id</f>
        <v>832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10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290</v>
      </c>
      <c r="B696">
        <f t="shared" si="1331"/>
        <v>4</v>
      </c>
      <c r="C696">
        <f t="shared" si="1332"/>
        <v>45</v>
      </c>
      <c r="E696">
        <f t="shared" ref="E696" si="1413">plan_id</f>
        <v>832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10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290</v>
      </c>
      <c r="B697">
        <f t="shared" si="1331"/>
        <v>4</v>
      </c>
      <c r="C697">
        <f t="shared" si="1332"/>
        <v>46</v>
      </c>
      <c r="E697">
        <f t="shared" ref="E697" si="1415">plan_id</f>
        <v>832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10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Female: Attained age plus 1</v>
      </c>
    </row>
    <row r="698" spans="1:8" x14ac:dyDescent="0.3">
      <c r="A698" t="s">
        <v>290</v>
      </c>
      <c r="B698">
        <f t="shared" si="1331"/>
        <v>4</v>
      </c>
      <c r="C698">
        <f t="shared" si="1332"/>
        <v>47</v>
      </c>
      <c r="E698">
        <f t="shared" ref="E698" si="1417">plan_id</f>
        <v>832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10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payroll</v>
      </c>
    </row>
    <row r="699" spans="1:8" x14ac:dyDescent="0.3">
      <c r="A699" t="s">
        <v>290</v>
      </c>
      <c r="B699">
        <f t="shared" si="1331"/>
        <v>4</v>
      </c>
      <c r="C699">
        <f t="shared" si="1332"/>
        <v>48</v>
      </c>
      <c r="E699">
        <f t="shared" ref="E699" si="1419">plan_id</f>
        <v>832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104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40 Years</v>
      </c>
    </row>
    <row r="700" spans="1:8" x14ac:dyDescent="0.3">
      <c r="A700" t="s">
        <v>290</v>
      </c>
      <c r="B700">
        <f t="shared" si="1331"/>
        <v>4</v>
      </c>
      <c r="C700">
        <f t="shared" si="1332"/>
        <v>49</v>
      </c>
      <c r="E700">
        <f t="shared" ref="E700" si="1421">plan_id</f>
        <v>832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10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PUC</v>
      </c>
    </row>
    <row r="701" spans="1:8" x14ac:dyDescent="0.3">
      <c r="A701" t="s">
        <v>290</v>
      </c>
      <c r="B701">
        <f t="shared" si="1331"/>
        <v>4</v>
      </c>
      <c r="C701">
        <f t="shared" si="1332"/>
        <v>50</v>
      </c>
      <c r="E701">
        <f t="shared" ref="E701" si="1423">plan_id</f>
        <v>832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10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8.2500000000000004E-2</v>
      </c>
    </row>
    <row r="702" spans="1:8" x14ac:dyDescent="0.3">
      <c r="A702" t="s">
        <v>290</v>
      </c>
      <c r="B702">
        <f t="shared" si="1331"/>
        <v>4</v>
      </c>
      <c r="C702">
        <f t="shared" si="1332"/>
        <v>51</v>
      </c>
      <c r="E702">
        <f t="shared" ref="E702" si="1425">plan_id</f>
        <v>832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10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290</v>
      </c>
      <c r="B703">
        <f t="shared" si="1331"/>
        <v>4</v>
      </c>
      <c r="C703">
        <f t="shared" si="1332"/>
        <v>52</v>
      </c>
      <c r="E703">
        <f t="shared" ref="E703" si="1427">plan_id</f>
        <v>832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10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8.2500000000000004E-2</v>
      </c>
    </row>
    <row r="704" spans="1:8" x14ac:dyDescent="0.3">
      <c r="A704" t="s">
        <v>290</v>
      </c>
      <c r="B704">
        <f t="shared" si="1331"/>
        <v>4</v>
      </c>
      <c r="C704">
        <f t="shared" si="1332"/>
        <v>53</v>
      </c>
      <c r="E704">
        <f t="shared" ref="E704" si="1429">plan_id</f>
        <v>832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104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">
      <c r="A705" t="s">
        <v>290</v>
      </c>
      <c r="B705">
        <f t="shared" si="1331"/>
        <v>4</v>
      </c>
      <c r="C705">
        <f t="shared" si="1332"/>
        <v>54</v>
      </c>
      <c r="E705">
        <f t="shared" ref="E705" si="1431">plan_id</f>
        <v>832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10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5.0000000000000001E-3</v>
      </c>
    </row>
    <row r="706" spans="1:8" x14ac:dyDescent="0.3">
      <c r="A706" t="s">
        <v>290</v>
      </c>
      <c r="B706">
        <f t="shared" si="1331"/>
        <v>4</v>
      </c>
      <c r="C706">
        <f t="shared" si="1332"/>
        <v>55</v>
      </c>
      <c r="E706">
        <f t="shared" ref="E706" si="1433">plan_id</f>
        <v>832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10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-4.7300000000000002E-2</v>
      </c>
    </row>
    <row r="707" spans="1:8" x14ac:dyDescent="0.3">
      <c r="A707" t="s">
        <v>290</v>
      </c>
      <c r="B707">
        <f t="shared" si="1331"/>
        <v>4</v>
      </c>
      <c r="C707">
        <f t="shared" si="1332"/>
        <v>56</v>
      </c>
      <c r="E707">
        <f t="shared" ref="E707" si="1435">plan_id</f>
        <v>832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10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6.9342112099153455E-4</v>
      </c>
    </row>
    <row r="708" spans="1:8" x14ac:dyDescent="0.3">
      <c r="A708" t="s">
        <v>290</v>
      </c>
      <c r="B708">
        <f t="shared" si="1331"/>
        <v>4</v>
      </c>
      <c r="C708">
        <f t="shared" si="1332"/>
        <v>57</v>
      </c>
      <c r="E708">
        <f t="shared" ref="E708" si="1437">plan_id</f>
        <v>832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10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290</v>
      </c>
      <c r="B709">
        <f t="shared" si="1331"/>
        <v>4</v>
      </c>
      <c r="C709">
        <f t="shared" si="1332"/>
        <v>58</v>
      </c>
      <c r="E709">
        <f t="shared" ref="E709" si="1439">plan_id</f>
        <v>832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10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12062136000</v>
      </c>
    </row>
    <row r="710" spans="1:8" x14ac:dyDescent="0.3">
      <c r="A710" t="s">
        <v>290</v>
      </c>
      <c r="B710">
        <f t="shared" si="1331"/>
        <v>4</v>
      </c>
      <c r="C710">
        <f t="shared" si="1332"/>
        <v>59</v>
      </c>
      <c r="E710">
        <f t="shared" ref="E710" si="1441">plan_id</f>
        <v>832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10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15390417000</v>
      </c>
    </row>
    <row r="711" spans="1:8" x14ac:dyDescent="0.3">
      <c r="A711" t="s">
        <v>290</v>
      </c>
      <c r="B711">
        <f t="shared" si="1331"/>
        <v>4</v>
      </c>
      <c r="C711">
        <f t="shared" si="1332"/>
        <v>60</v>
      </c>
      <c r="E711">
        <f t="shared" ref="E711" si="1443">plan_id</f>
        <v>832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10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3328281000</v>
      </c>
    </row>
    <row r="712" spans="1:8" x14ac:dyDescent="0.3">
      <c r="A712" t="s">
        <v>290</v>
      </c>
      <c r="B712">
        <f t="shared" si="1331"/>
        <v>4</v>
      </c>
      <c r="C712">
        <f t="shared" si="1332"/>
        <v>61</v>
      </c>
      <c r="E712">
        <f t="shared" ref="E712" si="1445">plan_id</f>
        <v>832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10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0.78400000000000003</v>
      </c>
    </row>
    <row r="713" spans="1:8" x14ac:dyDescent="0.3">
      <c r="A713" t="s">
        <v>290</v>
      </c>
      <c r="B713">
        <f t="shared" si="1331"/>
        <v>4</v>
      </c>
      <c r="C713">
        <f t="shared" si="1332"/>
        <v>62</v>
      </c>
      <c r="E713">
        <f t="shared" ref="E713" si="1447">plan_id</f>
        <v>832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10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2582831000</v>
      </c>
    </row>
    <row r="714" spans="1:8" x14ac:dyDescent="0.3">
      <c r="A714" t="s">
        <v>290</v>
      </c>
      <c r="B714">
        <f t="shared" si="1331"/>
        <v>4</v>
      </c>
      <c r="C714">
        <f t="shared" si="1332"/>
        <v>63</v>
      </c>
      <c r="E714">
        <f t="shared" ref="E714" si="1449">plan_id</f>
        <v>832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10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898528916</v>
      </c>
    </row>
    <row r="715" spans="1:8" x14ac:dyDescent="0.3">
      <c r="A715" t="s">
        <v>290</v>
      </c>
      <c r="B715">
        <f t="shared" si="1331"/>
        <v>4</v>
      </c>
      <c r="C715">
        <f t="shared" si="1332"/>
        <v>64</v>
      </c>
      <c r="E715">
        <f t="shared" ref="E715" si="1451">plan_id</f>
        <v>832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10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290</v>
      </c>
      <c r="B716">
        <f t="shared" si="1331"/>
        <v>4</v>
      </c>
      <c r="C716">
        <f t="shared" si="1332"/>
        <v>65</v>
      </c>
      <c r="E716">
        <f t="shared" ref="E716" si="1453">plan_id</f>
        <v>832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10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290</v>
      </c>
      <c r="B717">
        <f t="shared" si="1331"/>
        <v>4</v>
      </c>
      <c r="C717">
        <f t="shared" si="1332"/>
        <v>66</v>
      </c>
      <c r="E717">
        <f t="shared" ref="E717" si="1455">plan_id</f>
        <v>832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10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290</v>
      </c>
      <c r="B718">
        <f t="shared" si="1331"/>
        <v>4</v>
      </c>
      <c r="C718">
        <f t="shared" si="1332"/>
        <v>67</v>
      </c>
      <c r="E718">
        <f t="shared" ref="E718" si="1457">plan_id</f>
        <v>832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10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290</v>
      </c>
      <c r="B719">
        <f t="shared" si="1331"/>
        <v>4</v>
      </c>
      <c r="C719">
        <f t="shared" si="1332"/>
        <v>68</v>
      </c>
      <c r="E719">
        <f t="shared" ref="E719" si="1459">plan_id</f>
        <v>832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10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290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832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10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290</v>
      </c>
      <c r="B721">
        <f t="shared" si="1461"/>
        <v>4</v>
      </c>
      <c r="C721">
        <f t="shared" si="1462"/>
        <v>70</v>
      </c>
      <c r="E721">
        <f t="shared" ref="E721" si="1465">plan_id</f>
        <v>832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10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290</v>
      </c>
      <c r="B722">
        <f t="shared" si="1461"/>
        <v>4</v>
      </c>
      <c r="C722">
        <f t="shared" si="1462"/>
        <v>71</v>
      </c>
      <c r="E722">
        <f t="shared" ref="E722" si="1467">plan_id</f>
        <v>832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10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290</v>
      </c>
      <c r="B723">
        <f t="shared" si="1461"/>
        <v>4</v>
      </c>
      <c r="C723">
        <f t="shared" si="1462"/>
        <v>72</v>
      </c>
      <c r="E723">
        <f t="shared" ref="E723" si="1469">plan_id</f>
        <v>832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10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290</v>
      </c>
      <c r="B724">
        <f t="shared" si="1461"/>
        <v>4</v>
      </c>
      <c r="C724">
        <f t="shared" si="1462"/>
        <v>73</v>
      </c>
      <c r="E724">
        <f t="shared" ref="E724" si="1471">plan_id</f>
        <v>832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10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290</v>
      </c>
      <c r="B725">
        <f t="shared" si="1461"/>
        <v>4</v>
      </c>
      <c r="C725">
        <f t="shared" si="1462"/>
        <v>74</v>
      </c>
      <c r="E725">
        <f t="shared" ref="E725" si="1473">plan_id</f>
        <v>832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10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290</v>
      </c>
      <c r="B726">
        <f t="shared" si="1461"/>
        <v>4</v>
      </c>
      <c r="C726">
        <f t="shared" si="1462"/>
        <v>75</v>
      </c>
      <c r="E726">
        <f t="shared" ref="E726" si="1475">plan_id</f>
        <v>832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10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290</v>
      </c>
      <c r="B727">
        <f t="shared" si="1461"/>
        <v>4</v>
      </c>
      <c r="C727">
        <f t="shared" si="1462"/>
        <v>76</v>
      </c>
      <c r="E727">
        <f t="shared" ref="E727" si="1477">plan_id</f>
        <v>832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10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290</v>
      </c>
      <c r="B728">
        <f t="shared" si="1461"/>
        <v>4</v>
      </c>
      <c r="C728">
        <f t="shared" si="1462"/>
        <v>77</v>
      </c>
      <c r="E728">
        <f t="shared" ref="E728" si="1479">plan_id</f>
        <v>832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10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290</v>
      </c>
      <c r="B729">
        <f t="shared" si="1461"/>
        <v>4</v>
      </c>
      <c r="C729">
        <f t="shared" si="1462"/>
        <v>78</v>
      </c>
      <c r="E729">
        <f t="shared" ref="E729" si="1481">plan_id</f>
        <v>832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10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290</v>
      </c>
      <c r="B730">
        <f t="shared" si="1461"/>
        <v>4</v>
      </c>
      <c r="C730">
        <f t="shared" si="1462"/>
        <v>79</v>
      </c>
      <c r="E730">
        <f t="shared" ref="E730" si="1483">plan_id</f>
        <v>832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10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290</v>
      </c>
      <c r="B731">
        <f t="shared" si="1461"/>
        <v>4</v>
      </c>
      <c r="C731">
        <f t="shared" si="1462"/>
        <v>80</v>
      </c>
      <c r="E731">
        <f t="shared" ref="E731" si="1485">plan_id</f>
        <v>832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10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290</v>
      </c>
      <c r="B732">
        <f t="shared" si="1461"/>
        <v>4</v>
      </c>
      <c r="C732">
        <f t="shared" si="1462"/>
        <v>81</v>
      </c>
      <c r="E732">
        <f t="shared" ref="E732" si="1487">plan_id</f>
        <v>832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10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290</v>
      </c>
      <c r="B733">
        <f t="shared" si="1461"/>
        <v>4</v>
      </c>
      <c r="C733">
        <f t="shared" si="1462"/>
        <v>82</v>
      </c>
      <c r="E733">
        <f t="shared" ref="E733" si="1489">plan_id</f>
        <v>832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10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-393753862</v>
      </c>
    </row>
    <row r="734" spans="1:8" x14ac:dyDescent="0.3">
      <c r="A734" t="s">
        <v>290</v>
      </c>
      <c r="B734">
        <f t="shared" si="1461"/>
        <v>4</v>
      </c>
      <c r="C734">
        <f t="shared" si="1462"/>
        <v>83</v>
      </c>
      <c r="E734">
        <f t="shared" ref="E734" si="1491">plan_id</f>
        <v>832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10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290</v>
      </c>
      <c r="B735">
        <f t="shared" si="1461"/>
        <v>4</v>
      </c>
      <c r="C735">
        <f t="shared" si="1462"/>
        <v>84</v>
      </c>
      <c r="E735">
        <f t="shared" ref="E735" si="1493">plan_id</f>
        <v>832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10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290</v>
      </c>
      <c r="B736">
        <f t="shared" si="1461"/>
        <v>4</v>
      </c>
      <c r="C736">
        <f t="shared" si="1462"/>
        <v>85</v>
      </c>
      <c r="E736">
        <f t="shared" ref="E736" si="1495">plan_id</f>
        <v>832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10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290</v>
      </c>
      <c r="B737">
        <f t="shared" si="1461"/>
        <v>4</v>
      </c>
      <c r="C737">
        <f t="shared" si="1462"/>
        <v>86</v>
      </c>
      <c r="E737">
        <f t="shared" ref="E737" si="1497">plan_id</f>
        <v>832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10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100686123</v>
      </c>
    </row>
    <row r="738" spans="1:8" x14ac:dyDescent="0.3">
      <c r="A738" t="s">
        <v>290</v>
      </c>
      <c r="B738">
        <f t="shared" si="1461"/>
        <v>4</v>
      </c>
      <c r="C738">
        <f t="shared" si="1462"/>
        <v>87</v>
      </c>
      <c r="E738">
        <f t="shared" ref="E738" si="1499">plan_id</f>
        <v>832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10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290</v>
      </c>
      <c r="B739">
        <f t="shared" si="1461"/>
        <v>4</v>
      </c>
      <c r="C739">
        <f t="shared" si="1462"/>
        <v>88</v>
      </c>
      <c r="E739">
        <f t="shared" ref="E739" si="1501">plan_id</f>
        <v>832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10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290</v>
      </c>
      <c r="B740">
        <f t="shared" si="1461"/>
        <v>4</v>
      </c>
      <c r="C740">
        <f t="shared" si="1462"/>
        <v>89</v>
      </c>
      <c r="E740">
        <f t="shared" ref="E740" si="1503">plan_id</f>
        <v>832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10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-449264458</v>
      </c>
    </row>
    <row r="741" spans="1:8" x14ac:dyDescent="0.3">
      <c r="A741" t="s">
        <v>290</v>
      </c>
      <c r="B741">
        <f t="shared" si="1461"/>
        <v>4</v>
      </c>
      <c r="C741">
        <f t="shared" si="1462"/>
        <v>90</v>
      </c>
      <c r="E741">
        <f t="shared" ref="E741" si="1505">plan_id</f>
        <v>832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10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290</v>
      </c>
      <c r="B742">
        <f t="shared" si="1461"/>
        <v>4</v>
      </c>
      <c r="C742">
        <f t="shared" si="1462"/>
        <v>91</v>
      </c>
      <c r="E742">
        <f t="shared" ref="E742" si="1507">plan_id</f>
        <v>832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10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290</v>
      </c>
      <c r="B743">
        <f t="shared" si="1461"/>
        <v>4</v>
      </c>
      <c r="C743">
        <f t="shared" si="1462"/>
        <v>92</v>
      </c>
      <c r="E743">
        <f t="shared" ref="E743" si="1509">plan_id</f>
        <v>832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10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290238981</v>
      </c>
    </row>
    <row r="744" spans="1:8" x14ac:dyDescent="0.3">
      <c r="A744" t="s">
        <v>290</v>
      </c>
      <c r="B744">
        <f t="shared" si="1461"/>
        <v>4</v>
      </c>
      <c r="C744">
        <f t="shared" si="1462"/>
        <v>93</v>
      </c>
      <c r="E744">
        <f t="shared" ref="E744" si="1511">plan_id</f>
        <v>832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10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290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832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10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2002</v>
      </c>
    </row>
    <row r="746" spans="1:8" x14ac:dyDescent="0.3">
      <c r="A746" t="s">
        <v>290</v>
      </c>
      <c r="B746">
        <f t="shared" si="1513"/>
        <v>5</v>
      </c>
      <c r="C746">
        <f t="shared" si="1514"/>
        <v>4</v>
      </c>
      <c r="E746">
        <f t="shared" ref="E746" si="1517">plan_id</f>
        <v>832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10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Hall Actuarial Associates</v>
      </c>
    </row>
    <row r="747" spans="1:8" x14ac:dyDescent="0.3">
      <c r="A747" t="s">
        <v>290</v>
      </c>
      <c r="B747">
        <f t="shared" si="1513"/>
        <v>5</v>
      </c>
      <c r="C747">
        <f t="shared" si="1514"/>
        <v>5</v>
      </c>
      <c r="E747">
        <f t="shared" ref="E747" si="1519">plan_id</f>
        <v>832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10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0.15</v>
      </c>
    </row>
    <row r="748" spans="1:8" x14ac:dyDescent="0.3">
      <c r="A748" t="s">
        <v>290</v>
      </c>
      <c r="B748">
        <f t="shared" si="1513"/>
        <v>5</v>
      </c>
      <c r="C748">
        <f t="shared" si="1514"/>
        <v>6</v>
      </c>
      <c r="E748">
        <f t="shared" ref="E748" si="1521">plan_id</f>
        <v>832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10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6.7100999999999994E-2</v>
      </c>
    </row>
    <row r="749" spans="1:8" x14ac:dyDescent="0.3">
      <c r="A749" t="s">
        <v>290</v>
      </c>
      <c r="B749">
        <f t="shared" si="1513"/>
        <v>5</v>
      </c>
      <c r="C749">
        <f t="shared" si="1514"/>
        <v>7</v>
      </c>
      <c r="E749">
        <f t="shared" ref="E749" si="1523">plan_id</f>
        <v>832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10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8.2899E-2</v>
      </c>
    </row>
    <row r="750" spans="1:8" x14ac:dyDescent="0.3">
      <c r="A750" t="s">
        <v>290</v>
      </c>
      <c r="B750">
        <f t="shared" si="1513"/>
        <v>5</v>
      </c>
      <c r="C750">
        <f t="shared" si="1514"/>
        <v>8</v>
      </c>
      <c r="E750">
        <f t="shared" ref="E750" si="1525">plan_id</f>
        <v>832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10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-204299272</v>
      </c>
    </row>
    <row r="751" spans="1:8" x14ac:dyDescent="0.3">
      <c r="A751" t="s">
        <v>290</v>
      </c>
      <c r="B751">
        <f t="shared" si="1513"/>
        <v>5</v>
      </c>
      <c r="C751">
        <f t="shared" si="1514"/>
        <v>9</v>
      </c>
      <c r="E751">
        <f t="shared" ref="E751" si="1527">plan_id</f>
        <v>832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10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6.770000000000001E-2</v>
      </c>
    </row>
    <row r="752" spans="1:8" x14ac:dyDescent="0.3">
      <c r="A752" t="s">
        <v>290</v>
      </c>
      <c r="B752">
        <f t="shared" si="1513"/>
        <v>5</v>
      </c>
      <c r="C752">
        <f t="shared" si="1514"/>
        <v>10</v>
      </c>
      <c r="E752">
        <f t="shared" ref="E752" si="1529">plan_id</f>
        <v>832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10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7.0899000000000018E-2</v>
      </c>
    </row>
    <row r="753" spans="1:8" x14ac:dyDescent="0.3">
      <c r="A753" t="s">
        <v>290</v>
      </c>
      <c r="B753">
        <f t="shared" si="1513"/>
        <v>5</v>
      </c>
      <c r="C753">
        <f t="shared" si="1514"/>
        <v>11</v>
      </c>
      <c r="E753">
        <f t="shared" ref="E753" si="1531">plan_id</f>
        <v>832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10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-3.1990000000000074E-3</v>
      </c>
    </row>
    <row r="754" spans="1:8" x14ac:dyDescent="0.3">
      <c r="A754" t="s">
        <v>290</v>
      </c>
      <c r="B754">
        <f t="shared" si="1513"/>
        <v>5</v>
      </c>
      <c r="C754">
        <f t="shared" si="1514"/>
        <v>12</v>
      </c>
      <c r="E754">
        <f t="shared" ref="E754" si="1533">plan_id</f>
        <v>832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10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673794019</v>
      </c>
    </row>
    <row r="755" spans="1:8" x14ac:dyDescent="0.3">
      <c r="A755" t="s">
        <v>290</v>
      </c>
      <c r="B755">
        <f t="shared" si="1513"/>
        <v>5</v>
      </c>
      <c r="C755">
        <f t="shared" si="1514"/>
        <v>13</v>
      </c>
      <c r="E755">
        <f t="shared" ref="E755" si="1535">plan_id</f>
        <v>832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10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246119537</v>
      </c>
    </row>
    <row r="756" spans="1:8" x14ac:dyDescent="0.3">
      <c r="A756" t="s">
        <v>290</v>
      </c>
      <c r="B756">
        <f t="shared" si="1513"/>
        <v>5</v>
      </c>
      <c r="C756">
        <f t="shared" si="1514"/>
        <v>14</v>
      </c>
      <c r="E756">
        <f t="shared" ref="E756" si="1537">plan_id</f>
        <v>832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10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290</v>
      </c>
      <c r="B757">
        <f t="shared" si="1513"/>
        <v>5</v>
      </c>
      <c r="C757">
        <f t="shared" si="1514"/>
        <v>15</v>
      </c>
      <c r="E757">
        <f t="shared" ref="E757" si="1539">plan_id</f>
        <v>832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10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0.11799999999999999</v>
      </c>
    </row>
    <row r="758" spans="1:8" x14ac:dyDescent="0.3">
      <c r="A758" t="s">
        <v>290</v>
      </c>
      <c r="B758">
        <f t="shared" si="1513"/>
        <v>5</v>
      </c>
      <c r="C758">
        <f t="shared" si="1514"/>
        <v>16</v>
      </c>
      <c r="E758">
        <f t="shared" ref="E758" si="1541">plan_id</f>
        <v>832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10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290</v>
      </c>
      <c r="B759">
        <f t="shared" si="1513"/>
        <v>5</v>
      </c>
      <c r="C759">
        <f t="shared" si="1514"/>
        <v>17</v>
      </c>
      <c r="E759">
        <f t="shared" ref="E759" si="1543">plan_id</f>
        <v>832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10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290</v>
      </c>
      <c r="B760">
        <f t="shared" si="1513"/>
        <v>5</v>
      </c>
      <c r="C760">
        <f t="shared" si="1514"/>
        <v>18</v>
      </c>
      <c r="E760">
        <f t="shared" ref="E760" si="1545">plan_id</f>
        <v>832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10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0.13800000000000001</v>
      </c>
    </row>
    <row r="761" spans="1:8" x14ac:dyDescent="0.3">
      <c r="A761" t="s">
        <v>290</v>
      </c>
      <c r="B761">
        <f t="shared" si="1513"/>
        <v>5</v>
      </c>
      <c r="C761">
        <f t="shared" si="1514"/>
        <v>19</v>
      </c>
      <c r="E761">
        <f t="shared" ref="E761" si="1547">plan_id</f>
        <v>832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10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7.9699999999999993E-2</v>
      </c>
    </row>
    <row r="762" spans="1:8" x14ac:dyDescent="0.3">
      <c r="A762" t="s">
        <v>290</v>
      </c>
      <c r="B762">
        <f t="shared" si="1513"/>
        <v>5</v>
      </c>
      <c r="C762">
        <f t="shared" si="1514"/>
        <v>20</v>
      </c>
      <c r="E762">
        <f t="shared" ref="E762" si="1549">plan_id</f>
        <v>832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10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290</v>
      </c>
      <c r="B763">
        <f t="shared" si="1513"/>
        <v>5</v>
      </c>
      <c r="C763">
        <f t="shared" si="1514"/>
        <v>21</v>
      </c>
      <c r="E763">
        <f t="shared" ref="E763" si="1551">plan_id</f>
        <v>832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10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290</v>
      </c>
      <c r="B764">
        <f t="shared" si="1513"/>
        <v>5</v>
      </c>
      <c r="C764">
        <f t="shared" si="1514"/>
        <v>22</v>
      </c>
      <c r="E764">
        <f t="shared" ref="E764" si="1553">plan_id</f>
        <v>832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10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290</v>
      </c>
      <c r="B765">
        <f t="shared" si="1513"/>
        <v>5</v>
      </c>
      <c r="C765">
        <f t="shared" si="1514"/>
        <v>23</v>
      </c>
      <c r="E765">
        <f t="shared" ref="E765" si="1555">plan_id</f>
        <v>832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104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 xml:space="preserve">1) Annual pension with anuity- 2% of FAC times yrs of CS + $300 annual SB. 2) Annual pension with anuity 2.5% of FAC times yrs of CS + $300 annual SB. </v>
      </c>
    </row>
    <row r="766" spans="1:8" x14ac:dyDescent="0.3">
      <c r="A766" t="s">
        <v>290</v>
      </c>
      <c r="B766">
        <f t="shared" si="1513"/>
        <v>5</v>
      </c>
      <c r="C766">
        <f t="shared" si="1514"/>
        <v>24</v>
      </c>
      <c r="E766">
        <f t="shared" ref="E766" si="1557">plan_id</f>
        <v>832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10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290</v>
      </c>
      <c r="B767">
        <f t="shared" si="1513"/>
        <v>5</v>
      </c>
      <c r="C767">
        <f t="shared" si="1514"/>
        <v>25</v>
      </c>
      <c r="E767">
        <f t="shared" ref="E767" si="1559">plan_id</f>
        <v>832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10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290</v>
      </c>
      <c r="B768">
        <f t="shared" si="1513"/>
        <v>5</v>
      </c>
      <c r="C768">
        <f t="shared" si="1514"/>
        <v>26</v>
      </c>
      <c r="E768">
        <f t="shared" ref="E768" si="1561">plan_id</f>
        <v>832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10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290</v>
      </c>
      <c r="B769">
        <f t="shared" si="1513"/>
        <v>5</v>
      </c>
      <c r="C769">
        <f t="shared" si="1514"/>
        <v>27</v>
      </c>
      <c r="E769">
        <f t="shared" ref="E769" si="1563">plan_id</f>
        <v>832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10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Effective 1/3/02, min. benefits to surviving spose increases from $300-$600 pm, and for surviving minor children, from $150-$300 pm</v>
      </c>
    </row>
    <row r="770" spans="1:8" x14ac:dyDescent="0.3">
      <c r="A770" t="s">
        <v>290</v>
      </c>
      <c r="B770">
        <f t="shared" si="1513"/>
        <v>5</v>
      </c>
      <c r="C770">
        <f t="shared" si="1514"/>
        <v>28</v>
      </c>
      <c r="E770">
        <f t="shared" ref="E770" si="1565">plan_id</f>
        <v>832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10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290</v>
      </c>
      <c r="B771">
        <f t="shared" si="1513"/>
        <v>5</v>
      </c>
      <c r="C771">
        <f t="shared" si="1514"/>
        <v>29</v>
      </c>
      <c r="E771">
        <f t="shared" ref="E771" si="1567">plan_id</f>
        <v>832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10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290</v>
      </c>
      <c r="B772">
        <f t="shared" si="1513"/>
        <v>5</v>
      </c>
      <c r="C772">
        <f t="shared" si="1514"/>
        <v>30</v>
      </c>
      <c r="E772">
        <f t="shared" ref="E772" si="1569">plan_id</f>
        <v>832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10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290</v>
      </c>
      <c r="B773">
        <f t="shared" si="1513"/>
        <v>5</v>
      </c>
      <c r="C773">
        <f t="shared" si="1514"/>
        <v>31</v>
      </c>
      <c r="E773">
        <f t="shared" ref="E773" si="1571">plan_id</f>
        <v>832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10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290</v>
      </c>
      <c r="B774">
        <f t="shared" si="1513"/>
        <v>5</v>
      </c>
      <c r="C774">
        <f t="shared" si="1514"/>
        <v>32</v>
      </c>
      <c r="E774">
        <f t="shared" ref="E774" si="1573">plan_id</f>
        <v>832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10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290</v>
      </c>
      <c r="B775">
        <f t="shared" si="1513"/>
        <v>5</v>
      </c>
      <c r="C775">
        <f t="shared" si="1514"/>
        <v>33</v>
      </c>
      <c r="E775">
        <f t="shared" ref="E775" si="1575">plan_id</f>
        <v>832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10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290</v>
      </c>
      <c r="B776">
        <f t="shared" si="1513"/>
        <v>5</v>
      </c>
      <c r="C776">
        <f t="shared" si="1514"/>
        <v>34</v>
      </c>
      <c r="E776">
        <f t="shared" ref="E776" si="1577">plan_id</f>
        <v>832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10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290</v>
      </c>
      <c r="B777">
        <f t="shared" si="1513"/>
        <v>5</v>
      </c>
      <c r="C777">
        <f t="shared" si="1514"/>
        <v>35</v>
      </c>
      <c r="E777">
        <f t="shared" ref="E777" si="1579">plan_id</f>
        <v>832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10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290</v>
      </c>
      <c r="B778">
        <f t="shared" si="1513"/>
        <v>5</v>
      </c>
      <c r="C778">
        <f t="shared" si="1514"/>
        <v>36</v>
      </c>
      <c r="E778">
        <f t="shared" ref="E778" si="1581">plan_id</f>
        <v>832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10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290</v>
      </c>
      <c r="B779">
        <f t="shared" si="1513"/>
        <v>5</v>
      </c>
      <c r="C779">
        <f t="shared" si="1514"/>
        <v>37</v>
      </c>
      <c r="E779">
        <f t="shared" ref="E779" si="1583">plan_id</f>
        <v>832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10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8.2500000000000004E-2</v>
      </c>
    </row>
    <row r="780" spans="1:8" x14ac:dyDescent="0.3">
      <c r="A780" t="s">
        <v>290</v>
      </c>
      <c r="B780">
        <f t="shared" si="1513"/>
        <v>5</v>
      </c>
      <c r="C780">
        <f t="shared" si="1514"/>
        <v>38</v>
      </c>
      <c r="E780">
        <f t="shared" ref="E780" si="1585">plan_id</f>
        <v>832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10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290</v>
      </c>
      <c r="B781">
        <f t="shared" si="1513"/>
        <v>5</v>
      </c>
      <c r="C781">
        <f t="shared" si="1514"/>
        <v>39</v>
      </c>
      <c r="E781">
        <f t="shared" ref="E781" si="1587">plan_id</f>
        <v>832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10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t="s">
        <v>290</v>
      </c>
      <c r="B782">
        <f t="shared" si="1513"/>
        <v>5</v>
      </c>
      <c r="C782">
        <f t="shared" si="1514"/>
        <v>40</v>
      </c>
      <c r="E782">
        <f t="shared" ref="E782" si="1589">plan_id</f>
        <v>832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10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49-52</v>
      </c>
    </row>
    <row r="783" spans="1:8" x14ac:dyDescent="0.3">
      <c r="A783" t="s">
        <v>290</v>
      </c>
      <c r="B783">
        <f t="shared" si="1513"/>
        <v>5</v>
      </c>
      <c r="C783">
        <f t="shared" si="1514"/>
        <v>41</v>
      </c>
      <c r="E783">
        <f t="shared" ref="E783" si="1591">plan_id</f>
        <v>832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10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49-52</v>
      </c>
    </row>
    <row r="784" spans="1:8" x14ac:dyDescent="0.3">
      <c r="A784" t="s">
        <v>290</v>
      </c>
      <c r="B784">
        <f t="shared" si="1513"/>
        <v>5</v>
      </c>
      <c r="C784">
        <f t="shared" si="1514"/>
        <v>42</v>
      </c>
      <c r="E784">
        <f t="shared" ref="E784" si="1593">plan_id</f>
        <v>832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10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1983 Sex Distinct Graduated Group Annuity Mortality Table</v>
      </c>
    </row>
    <row r="785" spans="1:8" x14ac:dyDescent="0.3">
      <c r="A785" t="s">
        <v>290</v>
      </c>
      <c r="B785">
        <f t="shared" si="1513"/>
        <v>5</v>
      </c>
      <c r="C785">
        <f t="shared" si="1514"/>
        <v>43</v>
      </c>
      <c r="E785">
        <f t="shared" ref="E785" si="1596">plan_id</f>
        <v>832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10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">
      <c r="A786" t="s">
        <v>290</v>
      </c>
      <c r="B786">
        <f t="shared" si="1513"/>
        <v>5</v>
      </c>
      <c r="C786">
        <f t="shared" si="1514"/>
        <v>44</v>
      </c>
      <c r="E786">
        <f t="shared" ref="E786" si="1598">plan_id</f>
        <v>832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10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290</v>
      </c>
      <c r="B787">
        <f t="shared" si="1513"/>
        <v>5</v>
      </c>
      <c r="C787">
        <f t="shared" si="1514"/>
        <v>45</v>
      </c>
      <c r="E787">
        <f t="shared" ref="E787" si="1600">plan_id</f>
        <v>832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10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290</v>
      </c>
      <c r="B788">
        <f t="shared" si="1513"/>
        <v>5</v>
      </c>
      <c r="C788">
        <f t="shared" si="1514"/>
        <v>46</v>
      </c>
      <c r="E788">
        <f t="shared" ref="E788" si="1602">plan_id</f>
        <v>832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10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Female: Attained age plus 1</v>
      </c>
    </row>
    <row r="789" spans="1:8" x14ac:dyDescent="0.3">
      <c r="A789" t="s">
        <v>290</v>
      </c>
      <c r="B789">
        <f t="shared" si="1513"/>
        <v>5</v>
      </c>
      <c r="C789">
        <f t="shared" si="1514"/>
        <v>47</v>
      </c>
      <c r="E789">
        <f t="shared" ref="E789" si="1604">plan_id</f>
        <v>832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10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payroll</v>
      </c>
    </row>
    <row r="790" spans="1:8" x14ac:dyDescent="0.3">
      <c r="A790" t="s">
        <v>290</v>
      </c>
      <c r="B790">
        <f t="shared" si="1513"/>
        <v>5</v>
      </c>
      <c r="C790">
        <f t="shared" si="1514"/>
        <v>48</v>
      </c>
      <c r="E790">
        <f t="shared" ref="E790" si="1606">plan_id</f>
        <v>832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104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40 Years</v>
      </c>
    </row>
    <row r="791" spans="1:8" x14ac:dyDescent="0.3">
      <c r="A791" t="s">
        <v>290</v>
      </c>
      <c r="B791">
        <f t="shared" si="1513"/>
        <v>5</v>
      </c>
      <c r="C791">
        <f t="shared" si="1514"/>
        <v>49</v>
      </c>
      <c r="E791">
        <f t="shared" ref="E791" si="1608">plan_id</f>
        <v>832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10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PUC</v>
      </c>
    </row>
    <row r="792" spans="1:8" x14ac:dyDescent="0.3">
      <c r="A792" t="s">
        <v>290</v>
      </c>
      <c r="B792">
        <f t="shared" si="1513"/>
        <v>5</v>
      </c>
      <c r="C792">
        <f t="shared" si="1514"/>
        <v>50</v>
      </c>
      <c r="E792">
        <f t="shared" ref="E792" si="1610">plan_id</f>
        <v>832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10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8.2500000000000004E-2</v>
      </c>
    </row>
    <row r="793" spans="1:8" x14ac:dyDescent="0.3">
      <c r="A793" t="s">
        <v>290</v>
      </c>
      <c r="B793">
        <f t="shared" si="1513"/>
        <v>5</v>
      </c>
      <c r="C793">
        <f t="shared" si="1514"/>
        <v>51</v>
      </c>
      <c r="E793">
        <f t="shared" ref="E793" si="1612">plan_id</f>
        <v>832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10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290</v>
      </c>
      <c r="B794">
        <f t="shared" si="1513"/>
        <v>5</v>
      </c>
      <c r="C794">
        <f t="shared" si="1514"/>
        <v>52</v>
      </c>
      <c r="E794">
        <f t="shared" ref="E794" si="1614">plan_id</f>
        <v>832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10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8.2500000000000004E-2</v>
      </c>
    </row>
    <row r="795" spans="1:8" x14ac:dyDescent="0.3">
      <c r="A795" t="s">
        <v>290</v>
      </c>
      <c r="B795">
        <f t="shared" si="1513"/>
        <v>5</v>
      </c>
      <c r="C795">
        <f t="shared" si="1514"/>
        <v>53</v>
      </c>
      <c r="E795">
        <f t="shared" ref="E795" si="1616">plan_id</f>
        <v>832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104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">
      <c r="A796" t="s">
        <v>290</v>
      </c>
      <c r="B796">
        <f t="shared" si="1513"/>
        <v>5</v>
      </c>
      <c r="C796">
        <f t="shared" si="1514"/>
        <v>54</v>
      </c>
      <c r="E796">
        <f t="shared" ref="E796" si="1618">plan_id</f>
        <v>832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10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-5.8400000000000001E-2</v>
      </c>
    </row>
    <row r="797" spans="1:8" x14ac:dyDescent="0.3">
      <c r="A797" t="s">
        <v>290</v>
      </c>
      <c r="B797">
        <f t="shared" si="1513"/>
        <v>5</v>
      </c>
      <c r="C797">
        <f t="shared" si="1514"/>
        <v>55</v>
      </c>
      <c r="E797">
        <f t="shared" ref="E797" si="1620">plan_id</f>
        <v>832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10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-8.0799999999999997E-2</v>
      </c>
    </row>
    <row r="798" spans="1:8" x14ac:dyDescent="0.3">
      <c r="A798" t="s">
        <v>290</v>
      </c>
      <c r="B798">
        <f t="shared" si="1513"/>
        <v>5</v>
      </c>
      <c r="C798">
        <f t="shared" si="1514"/>
        <v>56</v>
      </c>
      <c r="E798">
        <f t="shared" ref="E798" si="1622">plan_id</f>
        <v>832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10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8.3607620764748389E-4</v>
      </c>
    </row>
    <row r="799" spans="1:8" x14ac:dyDescent="0.3">
      <c r="A799" t="s">
        <v>290</v>
      </c>
      <c r="B799">
        <f t="shared" si="1513"/>
        <v>5</v>
      </c>
      <c r="C799">
        <f t="shared" si="1514"/>
        <v>57</v>
      </c>
      <c r="E799">
        <f t="shared" ref="E799" si="1624">plan_id</f>
        <v>832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10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290</v>
      </c>
      <c r="B800">
        <f t="shared" si="1513"/>
        <v>5</v>
      </c>
      <c r="C800">
        <f t="shared" si="1514"/>
        <v>58</v>
      </c>
      <c r="E800">
        <f t="shared" ref="E800" si="1626">plan_id</f>
        <v>832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10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12019552000</v>
      </c>
    </row>
    <row r="801" spans="1:8" x14ac:dyDescent="0.3">
      <c r="A801" t="s">
        <v>290</v>
      </c>
      <c r="B801">
        <f t="shared" si="1513"/>
        <v>5</v>
      </c>
      <c r="C801">
        <f t="shared" si="1514"/>
        <v>59</v>
      </c>
      <c r="E801">
        <f t="shared" ref="E801" si="1628">plan_id</f>
        <v>832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10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16263239000</v>
      </c>
    </row>
    <row r="802" spans="1:8" x14ac:dyDescent="0.3">
      <c r="A802" t="s">
        <v>290</v>
      </c>
      <c r="B802">
        <f t="shared" si="1513"/>
        <v>5</v>
      </c>
      <c r="C802">
        <f t="shared" si="1514"/>
        <v>60</v>
      </c>
      <c r="E802">
        <f t="shared" ref="E802" si="1630">plan_id</f>
        <v>832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10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4243687000</v>
      </c>
    </row>
    <row r="803" spans="1:8" x14ac:dyDescent="0.3">
      <c r="A803" t="s">
        <v>290</v>
      </c>
      <c r="B803">
        <f t="shared" si="1513"/>
        <v>5</v>
      </c>
      <c r="C803">
        <f t="shared" si="1514"/>
        <v>61</v>
      </c>
      <c r="E803">
        <f t="shared" ref="E803" si="1632">plan_id</f>
        <v>832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10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0.73899999999999999</v>
      </c>
    </row>
    <row r="804" spans="1:8" x14ac:dyDescent="0.3">
      <c r="A804" t="s">
        <v>290</v>
      </c>
      <c r="B804">
        <f t="shared" si="1513"/>
        <v>5</v>
      </c>
      <c r="C804">
        <f t="shared" si="1514"/>
        <v>62</v>
      </c>
      <c r="E804">
        <f t="shared" ref="E804" si="1634">plan_id</f>
        <v>832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10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2777667000</v>
      </c>
    </row>
    <row r="805" spans="1:8" x14ac:dyDescent="0.3">
      <c r="A805" t="s">
        <v>290</v>
      </c>
      <c r="B805">
        <f t="shared" si="1513"/>
        <v>5</v>
      </c>
      <c r="C805">
        <f t="shared" si="1514"/>
        <v>63</v>
      </c>
      <c r="E805">
        <f t="shared" ref="E805" si="1636">plan_id</f>
        <v>832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10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1639264214</v>
      </c>
    </row>
    <row r="806" spans="1:8" x14ac:dyDescent="0.3">
      <c r="A806" t="s">
        <v>290</v>
      </c>
      <c r="B806">
        <f t="shared" si="1513"/>
        <v>5</v>
      </c>
      <c r="C806">
        <f t="shared" si="1514"/>
        <v>64</v>
      </c>
      <c r="E806">
        <f t="shared" ref="E806" si="1638">plan_id</f>
        <v>832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10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290</v>
      </c>
      <c r="B807">
        <f t="shared" si="1513"/>
        <v>5</v>
      </c>
      <c r="C807">
        <f t="shared" si="1514"/>
        <v>65</v>
      </c>
      <c r="E807">
        <f t="shared" ref="E807" si="1640">plan_id</f>
        <v>832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10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290</v>
      </c>
      <c r="B808">
        <f t="shared" si="1513"/>
        <v>5</v>
      </c>
      <c r="C808">
        <f t="shared" si="1514"/>
        <v>66</v>
      </c>
      <c r="E808">
        <f t="shared" ref="E808" si="1642">plan_id</f>
        <v>832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10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290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832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10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290</v>
      </c>
      <c r="B810">
        <f>B809</f>
        <v>5</v>
      </c>
      <c r="C810">
        <f t="shared" si="1645"/>
        <v>68</v>
      </c>
      <c r="E810">
        <f t="shared" ref="E810" si="1648">plan_id</f>
        <v>832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10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290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832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10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290</v>
      </c>
      <c r="B812">
        <f t="shared" si="1650"/>
        <v>5</v>
      </c>
      <c r="C812">
        <f t="shared" si="1645"/>
        <v>70</v>
      </c>
      <c r="E812">
        <f t="shared" ref="E812" si="1653">plan_id</f>
        <v>832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10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290</v>
      </c>
      <c r="B813">
        <f t="shared" si="1650"/>
        <v>5</v>
      </c>
      <c r="C813">
        <f t="shared" si="1645"/>
        <v>71</v>
      </c>
      <c r="E813">
        <f t="shared" ref="E813" si="1655">plan_id</f>
        <v>832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10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290</v>
      </c>
      <c r="B814">
        <f t="shared" si="1650"/>
        <v>5</v>
      </c>
      <c r="C814">
        <f t="shared" si="1645"/>
        <v>72</v>
      </c>
      <c r="E814">
        <f t="shared" ref="E814" si="1657">plan_id</f>
        <v>832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10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290</v>
      </c>
      <c r="B815">
        <f t="shared" si="1650"/>
        <v>5</v>
      </c>
      <c r="C815">
        <f t="shared" si="1645"/>
        <v>73</v>
      </c>
      <c r="E815">
        <f t="shared" ref="E815" si="1659">plan_id</f>
        <v>832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10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290</v>
      </c>
      <c r="B816">
        <f t="shared" si="1650"/>
        <v>5</v>
      </c>
      <c r="C816">
        <f t="shared" si="1645"/>
        <v>74</v>
      </c>
      <c r="E816">
        <f t="shared" ref="E816" si="1661">plan_id</f>
        <v>832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10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290</v>
      </c>
      <c r="B817">
        <f t="shared" si="1650"/>
        <v>5</v>
      </c>
      <c r="C817">
        <f t="shared" si="1645"/>
        <v>75</v>
      </c>
      <c r="E817">
        <f t="shared" ref="E817" si="1663">plan_id</f>
        <v>832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10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290</v>
      </c>
      <c r="B818">
        <f t="shared" si="1650"/>
        <v>5</v>
      </c>
      <c r="C818">
        <f t="shared" si="1645"/>
        <v>76</v>
      </c>
      <c r="E818">
        <f t="shared" ref="E818" si="1665">plan_id</f>
        <v>832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10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290</v>
      </c>
      <c r="B819">
        <f t="shared" si="1650"/>
        <v>5</v>
      </c>
      <c r="C819">
        <f t="shared" si="1645"/>
        <v>77</v>
      </c>
      <c r="E819">
        <f t="shared" ref="E819" si="1667">plan_id</f>
        <v>832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10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290</v>
      </c>
      <c r="B820">
        <f t="shared" si="1650"/>
        <v>5</v>
      </c>
      <c r="C820">
        <f t="shared" si="1645"/>
        <v>78</v>
      </c>
      <c r="E820">
        <f t="shared" ref="E820" si="1669">plan_id</f>
        <v>832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10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290</v>
      </c>
      <c r="B821">
        <f t="shared" si="1650"/>
        <v>5</v>
      </c>
      <c r="C821">
        <f t="shared" si="1645"/>
        <v>79</v>
      </c>
      <c r="E821">
        <f t="shared" ref="E821" si="1671">plan_id</f>
        <v>832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10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290</v>
      </c>
      <c r="B822">
        <f t="shared" si="1650"/>
        <v>5</v>
      </c>
      <c r="C822">
        <f t="shared" si="1645"/>
        <v>80</v>
      </c>
      <c r="E822">
        <f t="shared" ref="E822" si="1673">plan_id</f>
        <v>832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10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290</v>
      </c>
      <c r="B823">
        <f t="shared" si="1650"/>
        <v>5</v>
      </c>
      <c r="C823">
        <f t="shared" si="1645"/>
        <v>81</v>
      </c>
      <c r="E823">
        <f t="shared" ref="E823" si="1675">plan_id</f>
        <v>832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10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290</v>
      </c>
      <c r="B824">
        <f t="shared" si="1650"/>
        <v>5</v>
      </c>
      <c r="C824">
        <f t="shared" si="1645"/>
        <v>82</v>
      </c>
      <c r="E824">
        <f t="shared" ref="E824" si="1677">plan_id</f>
        <v>832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10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5168867</v>
      </c>
    </row>
    <row r="825" spans="1:8" x14ac:dyDescent="0.3">
      <c r="A825" t="s">
        <v>290</v>
      </c>
      <c r="B825">
        <f t="shared" si="1650"/>
        <v>5</v>
      </c>
      <c r="C825">
        <f t="shared" si="1645"/>
        <v>83</v>
      </c>
      <c r="E825">
        <f t="shared" ref="E825" si="1679">plan_id</f>
        <v>832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10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290</v>
      </c>
      <c r="B826">
        <f t="shared" si="1650"/>
        <v>5</v>
      </c>
      <c r="C826">
        <f t="shared" si="1645"/>
        <v>84</v>
      </c>
      <c r="E826">
        <f t="shared" ref="E826" si="1681">plan_id</f>
        <v>832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10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290</v>
      </c>
      <c r="B827">
        <f t="shared" si="1650"/>
        <v>5</v>
      </c>
      <c r="C827">
        <f t="shared" si="1645"/>
        <v>85</v>
      </c>
      <c r="E827">
        <f t="shared" ref="E827" si="1683">plan_id</f>
        <v>832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10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290</v>
      </c>
      <c r="B828">
        <f t="shared" si="1650"/>
        <v>5</v>
      </c>
      <c r="C828">
        <f t="shared" si="1645"/>
        <v>86</v>
      </c>
      <c r="E828">
        <f t="shared" ref="E828" si="1685">plan_id</f>
        <v>832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10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898440710</v>
      </c>
    </row>
    <row r="829" spans="1:8" x14ac:dyDescent="0.3">
      <c r="A829" t="s">
        <v>290</v>
      </c>
      <c r="B829">
        <f t="shared" si="1650"/>
        <v>5</v>
      </c>
      <c r="C829">
        <f t="shared" si="1645"/>
        <v>87</v>
      </c>
      <c r="E829">
        <f t="shared" ref="E829" si="1687">plan_id</f>
        <v>832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10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290</v>
      </c>
      <c r="B830">
        <f t="shared" si="1650"/>
        <v>5</v>
      </c>
      <c r="C830">
        <f t="shared" si="1645"/>
        <v>88</v>
      </c>
      <c r="E830">
        <f t="shared" ref="E830" si="1689">plan_id</f>
        <v>832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10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290</v>
      </c>
      <c r="B831">
        <f t="shared" si="1650"/>
        <v>5</v>
      </c>
      <c r="C831">
        <f t="shared" si="1645"/>
        <v>89</v>
      </c>
      <c r="E831">
        <f t="shared" ref="E831" si="1691">plan_id</f>
        <v>832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10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-819632107</v>
      </c>
    </row>
    <row r="832" spans="1:8" x14ac:dyDescent="0.3">
      <c r="A832" t="s">
        <v>290</v>
      </c>
      <c r="B832">
        <f t="shared" si="1650"/>
        <v>5</v>
      </c>
      <c r="C832">
        <f t="shared" si="1645"/>
        <v>90</v>
      </c>
      <c r="E832">
        <f t="shared" ref="E832" si="1693">plan_id</f>
        <v>832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10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290</v>
      </c>
      <c r="B833">
        <f t="shared" si="1650"/>
        <v>5</v>
      </c>
      <c r="C833">
        <f t="shared" si="1645"/>
        <v>91</v>
      </c>
      <c r="E833">
        <f t="shared" ref="E833" si="1695">plan_id</f>
        <v>832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10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290</v>
      </c>
      <c r="B834">
        <f t="shared" si="1650"/>
        <v>5</v>
      </c>
      <c r="C834">
        <f t="shared" si="1645"/>
        <v>92</v>
      </c>
      <c r="E834">
        <f t="shared" ref="E834" si="1697">plan_id</f>
        <v>832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10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298545586</v>
      </c>
    </row>
    <row r="835" spans="1:8" x14ac:dyDescent="0.3">
      <c r="A835" t="s">
        <v>290</v>
      </c>
      <c r="B835">
        <f t="shared" si="1650"/>
        <v>5</v>
      </c>
      <c r="C835">
        <f t="shared" si="1645"/>
        <v>93</v>
      </c>
      <c r="E835">
        <f t="shared" ref="E835" si="1699">plan_id</f>
        <v>832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10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290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832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10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2003</v>
      </c>
    </row>
    <row r="837" spans="1:8" x14ac:dyDescent="0.3">
      <c r="A837" t="s">
        <v>290</v>
      </c>
      <c r="B837">
        <f t="shared" si="1701"/>
        <v>6</v>
      </c>
      <c r="C837">
        <f t="shared" si="1645"/>
        <v>4</v>
      </c>
      <c r="E837">
        <f t="shared" ref="E837" si="1704">plan_id</f>
        <v>832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10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Hall Actuarial Associates</v>
      </c>
    </row>
    <row r="838" spans="1:8" x14ac:dyDescent="0.3">
      <c r="A838" t="s">
        <v>290</v>
      </c>
      <c r="B838">
        <f t="shared" si="1701"/>
        <v>6</v>
      </c>
      <c r="C838">
        <f t="shared" si="1645"/>
        <v>5</v>
      </c>
      <c r="E838">
        <f t="shared" ref="E838" si="1706">plan_id</f>
        <v>832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10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0.14599999999999999</v>
      </c>
    </row>
    <row r="839" spans="1:8" x14ac:dyDescent="0.3">
      <c r="A839" t="s">
        <v>290</v>
      </c>
      <c r="B839">
        <f t="shared" si="1701"/>
        <v>6</v>
      </c>
      <c r="C839">
        <f t="shared" si="1645"/>
        <v>6</v>
      </c>
      <c r="E839">
        <f t="shared" ref="E839" si="1708">plan_id</f>
        <v>832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10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6.2578999999999996E-2</v>
      </c>
    </row>
    <row r="840" spans="1:8" x14ac:dyDescent="0.3">
      <c r="A840" t="s">
        <v>290</v>
      </c>
      <c r="B840">
        <f t="shared" si="1701"/>
        <v>6</v>
      </c>
      <c r="C840">
        <f t="shared" si="1645"/>
        <v>7</v>
      </c>
      <c r="E840">
        <f t="shared" ref="E840" si="1710">plan_id</f>
        <v>832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10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8.3420999999999995E-2</v>
      </c>
    </row>
    <row r="841" spans="1:8" x14ac:dyDescent="0.3">
      <c r="A841" t="s">
        <v>290</v>
      </c>
      <c r="B841">
        <f t="shared" si="1701"/>
        <v>6</v>
      </c>
      <c r="C841">
        <f t="shared" si="1645"/>
        <v>8</v>
      </c>
      <c r="E841">
        <f t="shared" ref="E841" si="1712">plan_id</f>
        <v>832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10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-258893764</v>
      </c>
    </row>
    <row r="842" spans="1:8" x14ac:dyDescent="0.3">
      <c r="A842" t="s">
        <v>290</v>
      </c>
      <c r="B842">
        <f t="shared" si="1701"/>
        <v>6</v>
      </c>
      <c r="C842">
        <f t="shared" si="1645"/>
        <v>9</v>
      </c>
      <c r="E842">
        <f t="shared" ref="E842" si="1714">plan_id</f>
        <v>832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10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8.2800000000000012E-2</v>
      </c>
    </row>
    <row r="843" spans="1:8" x14ac:dyDescent="0.3">
      <c r="A843" t="s">
        <v>290</v>
      </c>
      <c r="B843">
        <f t="shared" si="1701"/>
        <v>6</v>
      </c>
      <c r="C843">
        <f t="shared" si="1645"/>
        <v>10</v>
      </c>
      <c r="E843">
        <f t="shared" ref="E843" si="1716">plan_id</f>
        <v>832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10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8.6420999999999998E-2</v>
      </c>
    </row>
    <row r="844" spans="1:8" x14ac:dyDescent="0.3">
      <c r="A844" t="s">
        <v>290</v>
      </c>
      <c r="B844">
        <f t="shared" si="1701"/>
        <v>6</v>
      </c>
      <c r="C844">
        <f t="shared" si="1645"/>
        <v>11</v>
      </c>
      <c r="E844">
        <f t="shared" ref="E844" si="1718">plan_id</f>
        <v>832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10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-3.6209999999999853E-3</v>
      </c>
    </row>
    <row r="845" spans="1:8" x14ac:dyDescent="0.3">
      <c r="A845" t="s">
        <v>290</v>
      </c>
      <c r="B845">
        <f t="shared" si="1701"/>
        <v>6</v>
      </c>
      <c r="C845">
        <f t="shared" si="1645"/>
        <v>12</v>
      </c>
      <c r="E845">
        <f t="shared" ref="E845" si="1720">plan_id</f>
        <v>832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10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702634710</v>
      </c>
    </row>
    <row r="846" spans="1:8" x14ac:dyDescent="0.3">
      <c r="A846" t="s">
        <v>290</v>
      </c>
      <c r="B846">
        <f t="shared" si="1701"/>
        <v>6</v>
      </c>
      <c r="C846">
        <f t="shared" si="1645"/>
        <v>13</v>
      </c>
      <c r="E846">
        <f t="shared" ref="E846" si="1722">plan_id</f>
        <v>832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10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251297401</v>
      </c>
    </row>
    <row r="847" spans="1:8" x14ac:dyDescent="0.3">
      <c r="A847" t="s">
        <v>290</v>
      </c>
      <c r="B847">
        <f t="shared" si="1701"/>
        <v>6</v>
      </c>
      <c r="C847">
        <f t="shared" si="1645"/>
        <v>14</v>
      </c>
      <c r="E847">
        <f t="shared" ref="E847" si="1724">plan_id</f>
        <v>832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10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290</v>
      </c>
      <c r="B848">
        <f t="shared" si="1701"/>
        <v>6</v>
      </c>
      <c r="C848">
        <f t="shared" si="1645"/>
        <v>15</v>
      </c>
      <c r="E848">
        <f t="shared" ref="E848" si="1726">plan_id</f>
        <v>832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10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0.11799999999999999</v>
      </c>
    </row>
    <row r="849" spans="1:8" x14ac:dyDescent="0.3">
      <c r="A849" t="s">
        <v>290</v>
      </c>
      <c r="B849">
        <f t="shared" si="1701"/>
        <v>6</v>
      </c>
      <c r="C849">
        <f t="shared" si="1645"/>
        <v>16</v>
      </c>
      <c r="E849">
        <f t="shared" ref="E849" si="1728">plan_id</f>
        <v>832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10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290</v>
      </c>
      <c r="B850">
        <f t="shared" si="1701"/>
        <v>6</v>
      </c>
      <c r="C850">
        <f t="shared" si="1645"/>
        <v>17</v>
      </c>
      <c r="E850">
        <f t="shared" ref="E850" si="1730">plan_id</f>
        <v>832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10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290</v>
      </c>
      <c r="B851">
        <f t="shared" si="1701"/>
        <v>6</v>
      </c>
      <c r="C851">
        <f t="shared" si="1645"/>
        <v>18</v>
      </c>
      <c r="E851">
        <f t="shared" ref="E851" si="1732">plan_id</f>
        <v>832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10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0.14899999999999999</v>
      </c>
    </row>
    <row r="852" spans="1:8" x14ac:dyDescent="0.3">
      <c r="A852" t="s">
        <v>290</v>
      </c>
      <c r="B852">
        <f t="shared" si="1701"/>
        <v>6</v>
      </c>
      <c r="C852">
        <f t="shared" si="1645"/>
        <v>19</v>
      </c>
      <c r="E852">
        <f t="shared" ref="E852" si="1734">plan_id</f>
        <v>832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10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7.980000000000001E-2</v>
      </c>
    </row>
    <row r="853" spans="1:8" x14ac:dyDescent="0.3">
      <c r="A853" t="s">
        <v>290</v>
      </c>
      <c r="B853">
        <f t="shared" si="1701"/>
        <v>6</v>
      </c>
      <c r="C853">
        <f t="shared" si="1645"/>
        <v>20</v>
      </c>
      <c r="E853">
        <f t="shared" ref="E853" si="1736">plan_id</f>
        <v>832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10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290</v>
      </c>
      <c r="B854">
        <f t="shared" si="1701"/>
        <v>6</v>
      </c>
      <c r="C854">
        <f t="shared" si="1645"/>
        <v>21</v>
      </c>
      <c r="E854">
        <f t="shared" ref="E854" si="1738">plan_id</f>
        <v>832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10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290</v>
      </c>
      <c r="B855">
        <f t="shared" si="1701"/>
        <v>6</v>
      </c>
      <c r="C855">
        <f t="shared" si="1645"/>
        <v>22</v>
      </c>
      <c r="E855">
        <f t="shared" ref="E855" si="1740">plan_id</f>
        <v>832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10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290</v>
      </c>
      <c r="B856">
        <f t="shared" si="1701"/>
        <v>6</v>
      </c>
      <c r="C856">
        <f t="shared" si="1645"/>
        <v>23</v>
      </c>
      <c r="E856">
        <f t="shared" ref="E856" si="1742">plan_id</f>
        <v>832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104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 xml:space="preserve">1) Annual pension with anuity- 2% of FAC times yrs of CS + $300 annual SB. 2) Annual pension with anuity 2.5% of FAC times yrs of CS + $300 annual SB. </v>
      </c>
    </row>
    <row r="857" spans="1:8" x14ac:dyDescent="0.3">
      <c r="A857" t="s">
        <v>290</v>
      </c>
      <c r="B857">
        <f t="shared" si="1701"/>
        <v>6</v>
      </c>
      <c r="C857">
        <f t="shared" si="1645"/>
        <v>24</v>
      </c>
      <c r="E857">
        <f t="shared" ref="E857" si="1744">plan_id</f>
        <v>832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10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290</v>
      </c>
      <c r="B858">
        <f t="shared" si="1701"/>
        <v>6</v>
      </c>
      <c r="C858">
        <f t="shared" si="1645"/>
        <v>25</v>
      </c>
      <c r="E858">
        <f t="shared" ref="E858" si="1746">plan_id</f>
        <v>832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10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290</v>
      </c>
      <c r="B859">
        <f t="shared" si="1701"/>
        <v>6</v>
      </c>
      <c r="C859">
        <f t="shared" si="1645"/>
        <v>26</v>
      </c>
      <c r="E859">
        <f t="shared" ref="E859" si="1748">plan_id</f>
        <v>832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10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290</v>
      </c>
      <c r="B860">
        <f t="shared" si="1701"/>
        <v>6</v>
      </c>
      <c r="C860">
        <f t="shared" si="1645"/>
        <v>27</v>
      </c>
      <c r="E860">
        <f t="shared" ref="E860" si="1750">plan_id</f>
        <v>832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10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Effective 1/3/02, min. benefits to surviving spose increases from $300-$600 pm, and for surviving minor children, from $150-$300 pm</v>
      </c>
    </row>
    <row r="861" spans="1:8" x14ac:dyDescent="0.3">
      <c r="A861" t="s">
        <v>290</v>
      </c>
      <c r="B861">
        <f t="shared" si="1701"/>
        <v>6</v>
      </c>
      <c r="C861">
        <f t="shared" si="1645"/>
        <v>28</v>
      </c>
      <c r="E861">
        <f t="shared" ref="E861" si="1752">plan_id</f>
        <v>832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10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290</v>
      </c>
      <c r="B862">
        <f t="shared" si="1701"/>
        <v>6</v>
      </c>
      <c r="C862">
        <f t="shared" si="1645"/>
        <v>29</v>
      </c>
      <c r="E862">
        <f t="shared" ref="E862" si="1754">plan_id</f>
        <v>832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10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">
      <c r="A863" t="s">
        <v>290</v>
      </c>
      <c r="B863">
        <f t="shared" si="1701"/>
        <v>6</v>
      </c>
      <c r="C863">
        <f t="shared" si="1645"/>
        <v>30</v>
      </c>
      <c r="E863">
        <f t="shared" ref="E863" si="1756">plan_id</f>
        <v>832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10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290</v>
      </c>
      <c r="B864">
        <f t="shared" si="1701"/>
        <v>6</v>
      </c>
      <c r="C864">
        <f t="shared" si="1645"/>
        <v>31</v>
      </c>
      <c r="E864">
        <f t="shared" ref="E864" si="1758">plan_id</f>
        <v>832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10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290</v>
      </c>
      <c r="B865">
        <f t="shared" si="1701"/>
        <v>6</v>
      </c>
      <c r="C865">
        <f t="shared" si="1645"/>
        <v>32</v>
      </c>
      <c r="E865">
        <f t="shared" ref="E865" si="1760">plan_id</f>
        <v>832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10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290</v>
      </c>
      <c r="B866">
        <f t="shared" si="1701"/>
        <v>6</v>
      </c>
      <c r="C866">
        <f t="shared" si="1645"/>
        <v>33</v>
      </c>
      <c r="E866">
        <f t="shared" ref="E866" si="1762">plan_id</f>
        <v>832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10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290</v>
      </c>
      <c r="B867">
        <f t="shared" si="1701"/>
        <v>6</v>
      </c>
      <c r="C867">
        <f t="shared" si="1645"/>
        <v>34</v>
      </c>
      <c r="E867">
        <f t="shared" ref="E867" si="1764">plan_id</f>
        <v>832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10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290</v>
      </c>
      <c r="B868">
        <f t="shared" si="1701"/>
        <v>6</v>
      </c>
      <c r="C868">
        <f t="shared" si="1645"/>
        <v>35</v>
      </c>
      <c r="E868">
        <f t="shared" ref="E868" si="1766">plan_id</f>
        <v>832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10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290</v>
      </c>
      <c r="B869">
        <f t="shared" si="1701"/>
        <v>6</v>
      </c>
      <c r="C869">
        <f t="shared" si="1645"/>
        <v>36</v>
      </c>
      <c r="E869">
        <f t="shared" ref="E869" si="1768">plan_id</f>
        <v>832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10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">
      <c r="A870" t="s">
        <v>290</v>
      </c>
      <c r="B870">
        <f t="shared" si="1701"/>
        <v>6</v>
      </c>
      <c r="C870">
        <f t="shared" si="1645"/>
        <v>37</v>
      </c>
      <c r="E870">
        <f t="shared" ref="E870" si="1770">plan_id</f>
        <v>832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10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8.2500000000000004E-2</v>
      </c>
    </row>
    <row r="871" spans="1:8" x14ac:dyDescent="0.3">
      <c r="A871" t="s">
        <v>290</v>
      </c>
      <c r="B871">
        <f t="shared" si="1701"/>
        <v>6</v>
      </c>
      <c r="C871">
        <f t="shared" si="1645"/>
        <v>38</v>
      </c>
      <c r="E871">
        <f t="shared" ref="E871" si="1772">plan_id</f>
        <v>832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10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290</v>
      </c>
      <c r="B872">
        <f t="shared" si="1701"/>
        <v>6</v>
      </c>
      <c r="C872">
        <f t="shared" si="1645"/>
        <v>39</v>
      </c>
      <c r="E872">
        <f t="shared" ref="E872" si="1774">plan_id</f>
        <v>832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10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3.2%-7.8%</v>
      </c>
    </row>
    <row r="873" spans="1:8" x14ac:dyDescent="0.3">
      <c r="A873" t="s">
        <v>290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832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10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37-44</v>
      </c>
    </row>
    <row r="874" spans="1:8" x14ac:dyDescent="0.3">
      <c r="A874" t="s">
        <v>290</v>
      </c>
      <c r="B874">
        <f t="shared" si="1701"/>
        <v>6</v>
      </c>
      <c r="C874">
        <f t="shared" si="1776"/>
        <v>41</v>
      </c>
      <c r="E874">
        <f t="shared" ref="E874" si="1779">plan_id</f>
        <v>832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10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37-44</v>
      </c>
    </row>
    <row r="875" spans="1:8" x14ac:dyDescent="0.3">
      <c r="A875" t="s">
        <v>290</v>
      </c>
      <c r="B875">
        <f t="shared" si="1701"/>
        <v>6</v>
      </c>
      <c r="C875">
        <f t="shared" si="1776"/>
        <v>42</v>
      </c>
      <c r="E875">
        <f t="shared" ref="E875" si="1781">plan_id</f>
        <v>832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10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1983 Sex Distinct Graduated Group Annuity Mortality Table</v>
      </c>
    </row>
    <row r="876" spans="1:8" x14ac:dyDescent="0.3">
      <c r="A876" t="s">
        <v>290</v>
      </c>
      <c r="B876">
        <f t="shared" si="1701"/>
        <v>6</v>
      </c>
      <c r="C876">
        <f t="shared" si="1776"/>
        <v>43</v>
      </c>
      <c r="E876">
        <f t="shared" ref="E876" si="1783">plan_id</f>
        <v>832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10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">
      <c r="A877" t="s">
        <v>290</v>
      </c>
      <c r="B877">
        <f t="shared" si="1701"/>
        <v>6</v>
      </c>
      <c r="C877">
        <f t="shared" si="1776"/>
        <v>44</v>
      </c>
      <c r="E877">
        <f t="shared" ref="E877" si="1785">plan_id</f>
        <v>832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10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290</v>
      </c>
      <c r="B878">
        <f t="shared" si="1701"/>
        <v>6</v>
      </c>
      <c r="C878">
        <f t="shared" si="1776"/>
        <v>45</v>
      </c>
      <c r="E878">
        <f t="shared" ref="E878" si="1787">plan_id</f>
        <v>832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10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290</v>
      </c>
      <c r="B879">
        <f t="shared" si="1701"/>
        <v>6</v>
      </c>
      <c r="C879">
        <f t="shared" si="1776"/>
        <v>46</v>
      </c>
      <c r="E879">
        <f t="shared" ref="E879" si="1789">plan_id</f>
        <v>832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10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Female: Attained age plus 1</v>
      </c>
    </row>
    <row r="880" spans="1:8" x14ac:dyDescent="0.3">
      <c r="A880" t="s">
        <v>290</v>
      </c>
      <c r="B880">
        <f t="shared" si="1701"/>
        <v>6</v>
      </c>
      <c r="C880">
        <f t="shared" si="1776"/>
        <v>47</v>
      </c>
      <c r="E880">
        <f t="shared" ref="E880" si="1791">plan_id</f>
        <v>832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10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payroll</v>
      </c>
    </row>
    <row r="881" spans="1:8" x14ac:dyDescent="0.3">
      <c r="A881" t="s">
        <v>290</v>
      </c>
      <c r="B881">
        <f t="shared" si="1701"/>
        <v>6</v>
      </c>
      <c r="C881">
        <f t="shared" si="1776"/>
        <v>48</v>
      </c>
      <c r="E881">
        <f t="shared" ref="E881" si="1793">plan_id</f>
        <v>832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104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 Years</v>
      </c>
    </row>
    <row r="882" spans="1:8" x14ac:dyDescent="0.3">
      <c r="A882" t="s">
        <v>290</v>
      </c>
      <c r="B882">
        <f t="shared" si="1701"/>
        <v>6</v>
      </c>
      <c r="C882">
        <f t="shared" si="1776"/>
        <v>49</v>
      </c>
      <c r="E882">
        <f t="shared" ref="E882" si="1795">plan_id</f>
        <v>832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10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PUC</v>
      </c>
    </row>
    <row r="883" spans="1:8" x14ac:dyDescent="0.3">
      <c r="A883" t="s">
        <v>290</v>
      </c>
      <c r="B883">
        <f t="shared" si="1701"/>
        <v>6</v>
      </c>
      <c r="C883">
        <f t="shared" si="1776"/>
        <v>50</v>
      </c>
      <c r="E883">
        <f t="shared" ref="E883" si="1797">plan_id</f>
        <v>832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10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8.2500000000000004E-2</v>
      </c>
    </row>
    <row r="884" spans="1:8" x14ac:dyDescent="0.3">
      <c r="A884" t="s">
        <v>290</v>
      </c>
      <c r="B884">
        <f t="shared" si="1701"/>
        <v>6</v>
      </c>
      <c r="C884">
        <f t="shared" si="1776"/>
        <v>51</v>
      </c>
      <c r="E884">
        <f t="shared" ref="E884" si="1799">plan_id</f>
        <v>832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10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290</v>
      </c>
      <c r="B885">
        <f t="shared" si="1701"/>
        <v>6</v>
      </c>
      <c r="C885">
        <f t="shared" si="1776"/>
        <v>52</v>
      </c>
      <c r="E885">
        <f t="shared" ref="E885" si="1801">plan_id</f>
        <v>832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10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8.2500000000000004E-2</v>
      </c>
    </row>
    <row r="886" spans="1:8" x14ac:dyDescent="0.3">
      <c r="A886" t="s">
        <v>290</v>
      </c>
      <c r="B886">
        <f t="shared" si="1701"/>
        <v>6</v>
      </c>
      <c r="C886">
        <f t="shared" si="1776"/>
        <v>53</v>
      </c>
      <c r="E886">
        <f t="shared" ref="E886" si="1803">plan_id</f>
        <v>832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104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">
      <c r="A887" t="s">
        <v>290</v>
      </c>
      <c r="B887">
        <f t="shared" si="1701"/>
        <v>6</v>
      </c>
      <c r="C887">
        <f t="shared" si="1776"/>
        <v>54</v>
      </c>
      <c r="E887">
        <f t="shared" ref="E887" si="1805">plan_id</f>
        <v>832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10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-5.5500000000000001E-2</v>
      </c>
    </row>
    <row r="888" spans="1:8" x14ac:dyDescent="0.3">
      <c r="A888" t="s">
        <v>290</v>
      </c>
      <c r="B888">
        <f t="shared" si="1701"/>
        <v>6</v>
      </c>
      <c r="C888">
        <f t="shared" si="1776"/>
        <v>55</v>
      </c>
      <c r="E888">
        <f t="shared" ref="E888" si="1807">plan_id</f>
        <v>832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10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2.1600000000000001E-2</v>
      </c>
    </row>
    <row r="889" spans="1:8" x14ac:dyDescent="0.3">
      <c r="A889" t="s">
        <v>290</v>
      </c>
      <c r="B889">
        <f t="shared" si="1701"/>
        <v>6</v>
      </c>
      <c r="C889">
        <f t="shared" si="1776"/>
        <v>56</v>
      </c>
      <c r="E889">
        <f t="shared" ref="E889" si="1809">plan_id</f>
        <v>832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10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1.0159044308934015E-3</v>
      </c>
    </row>
    <row r="890" spans="1:8" x14ac:dyDescent="0.3">
      <c r="A890" t="s">
        <v>290</v>
      </c>
      <c r="B890">
        <f t="shared" si="1701"/>
        <v>6</v>
      </c>
      <c r="C890">
        <f t="shared" si="1776"/>
        <v>57</v>
      </c>
      <c r="E890">
        <f t="shared" ref="E890" si="1811">plan_id</f>
        <v>832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10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290</v>
      </c>
      <c r="B891">
        <f t="shared" si="1701"/>
        <v>6</v>
      </c>
      <c r="C891">
        <f t="shared" si="1776"/>
        <v>58</v>
      </c>
      <c r="E891">
        <f t="shared" ref="E891" si="1813">plan_id</f>
        <v>832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10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11826926000</v>
      </c>
    </row>
    <row r="892" spans="1:8" x14ac:dyDescent="0.3">
      <c r="A892" t="s">
        <v>290</v>
      </c>
      <c r="B892">
        <f t="shared" si="1701"/>
        <v>6</v>
      </c>
      <c r="C892">
        <f t="shared" si="1776"/>
        <v>59</v>
      </c>
      <c r="E892">
        <f t="shared" ref="E892" si="1815">plan_id</f>
        <v>832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10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17173256000</v>
      </c>
    </row>
    <row r="893" spans="1:8" x14ac:dyDescent="0.3">
      <c r="A893" t="s">
        <v>290</v>
      </c>
      <c r="B893">
        <f t="shared" si="1701"/>
        <v>6</v>
      </c>
      <c r="C893">
        <f t="shared" si="1776"/>
        <v>60</v>
      </c>
      <c r="E893">
        <f t="shared" ref="E893" si="1817">plan_id</f>
        <v>832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10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5346330000</v>
      </c>
    </row>
    <row r="894" spans="1:8" x14ac:dyDescent="0.3">
      <c r="A894" t="s">
        <v>290</v>
      </c>
      <c r="B894">
        <f t="shared" si="1701"/>
        <v>6</v>
      </c>
      <c r="C894">
        <f t="shared" si="1776"/>
        <v>61</v>
      </c>
      <c r="E894">
        <f t="shared" ref="E894" si="1819">plan_id</f>
        <v>832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10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0.68899999999999995</v>
      </c>
    </row>
    <row r="895" spans="1:8" x14ac:dyDescent="0.3">
      <c r="A895" t="s">
        <v>290</v>
      </c>
      <c r="B895">
        <f t="shared" si="1701"/>
        <v>6</v>
      </c>
      <c r="C895">
        <f t="shared" si="1776"/>
        <v>62</v>
      </c>
      <c r="E895">
        <f t="shared" ref="E895" si="1821">plan_id</f>
        <v>832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10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2977885000</v>
      </c>
    </row>
    <row r="896" spans="1:8" x14ac:dyDescent="0.3">
      <c r="A896" t="s">
        <v>290</v>
      </c>
      <c r="B896">
        <f t="shared" si="1701"/>
        <v>6</v>
      </c>
      <c r="C896">
        <f t="shared" si="1776"/>
        <v>63</v>
      </c>
      <c r="E896">
        <f t="shared" ref="E896" si="1823">plan_id</f>
        <v>832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10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1598190384</v>
      </c>
    </row>
    <row r="897" spans="1:8" x14ac:dyDescent="0.3">
      <c r="A897" t="s">
        <v>290</v>
      </c>
      <c r="B897">
        <f t="shared" si="1701"/>
        <v>6</v>
      </c>
      <c r="C897">
        <f t="shared" si="1776"/>
        <v>64</v>
      </c>
      <c r="E897">
        <f t="shared" ref="E897" si="1825">plan_id</f>
        <v>832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10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290</v>
      </c>
      <c r="B898">
        <f t="shared" si="1701"/>
        <v>6</v>
      </c>
      <c r="C898">
        <f t="shared" si="1776"/>
        <v>65</v>
      </c>
      <c r="E898">
        <f t="shared" ref="E898" si="1827">plan_id</f>
        <v>832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10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290</v>
      </c>
      <c r="B899">
        <f t="shared" si="1701"/>
        <v>6</v>
      </c>
      <c r="C899">
        <f t="shared" si="1776"/>
        <v>66</v>
      </c>
      <c r="E899">
        <f t="shared" ref="E899" si="1829">plan_id</f>
        <v>832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10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290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832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10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290</v>
      </c>
      <c r="B901">
        <f>B900</f>
        <v>6</v>
      </c>
      <c r="C901">
        <f t="shared" si="1776"/>
        <v>68</v>
      </c>
      <c r="E901">
        <f t="shared" ref="E901" si="1834">plan_id</f>
        <v>832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10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290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832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10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290</v>
      </c>
      <c r="B903">
        <f t="shared" si="1836"/>
        <v>6</v>
      </c>
      <c r="C903">
        <f t="shared" si="1776"/>
        <v>70</v>
      </c>
      <c r="E903">
        <f t="shared" ref="E903" si="1839">plan_id</f>
        <v>832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10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290</v>
      </c>
      <c r="B904">
        <f t="shared" si="1836"/>
        <v>6</v>
      </c>
      <c r="C904">
        <f t="shared" si="1776"/>
        <v>71</v>
      </c>
      <c r="E904">
        <f t="shared" ref="E904" si="1841">plan_id</f>
        <v>832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10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290</v>
      </c>
      <c r="B905">
        <f t="shared" si="1836"/>
        <v>6</v>
      </c>
      <c r="C905">
        <f t="shared" si="1776"/>
        <v>72</v>
      </c>
      <c r="E905">
        <f t="shared" ref="E905" si="1843">plan_id</f>
        <v>832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10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290</v>
      </c>
      <c r="B906">
        <f t="shared" si="1836"/>
        <v>6</v>
      </c>
      <c r="C906">
        <f t="shared" si="1776"/>
        <v>73</v>
      </c>
      <c r="E906">
        <f t="shared" ref="E906" si="1845">plan_id</f>
        <v>832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10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290</v>
      </c>
      <c r="B907">
        <f t="shared" si="1836"/>
        <v>6</v>
      </c>
      <c r="C907">
        <f t="shared" si="1776"/>
        <v>74</v>
      </c>
      <c r="E907">
        <f t="shared" ref="E907" si="1847">plan_id</f>
        <v>832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10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290</v>
      </c>
      <c r="B908">
        <f t="shared" si="1836"/>
        <v>6</v>
      </c>
      <c r="C908">
        <f t="shared" si="1776"/>
        <v>75</v>
      </c>
      <c r="E908">
        <f t="shared" ref="E908" si="1849">plan_id</f>
        <v>832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10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290</v>
      </c>
      <c r="B909">
        <f t="shared" si="1836"/>
        <v>6</v>
      </c>
      <c r="C909">
        <f t="shared" si="1776"/>
        <v>76</v>
      </c>
      <c r="E909">
        <f t="shared" ref="E909" si="1851">plan_id</f>
        <v>832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10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290</v>
      </c>
      <c r="B910">
        <f t="shared" si="1836"/>
        <v>6</v>
      </c>
      <c r="C910">
        <f t="shared" si="1776"/>
        <v>77</v>
      </c>
      <c r="E910">
        <f t="shared" ref="E910" si="1853">plan_id</f>
        <v>832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10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290</v>
      </c>
      <c r="B911">
        <f t="shared" si="1836"/>
        <v>6</v>
      </c>
      <c r="C911">
        <f t="shared" si="1776"/>
        <v>78</v>
      </c>
      <c r="E911">
        <f t="shared" ref="E911" si="1855">plan_id</f>
        <v>832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10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290</v>
      </c>
      <c r="B912">
        <f t="shared" si="1836"/>
        <v>6</v>
      </c>
      <c r="C912">
        <f t="shared" si="1776"/>
        <v>79</v>
      </c>
      <c r="E912">
        <f t="shared" ref="E912" si="1857">plan_id</f>
        <v>832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10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290</v>
      </c>
      <c r="B913">
        <f t="shared" si="1836"/>
        <v>6</v>
      </c>
      <c r="C913">
        <f t="shared" si="1776"/>
        <v>80</v>
      </c>
      <c r="E913">
        <f t="shared" ref="E913" si="1859">plan_id</f>
        <v>832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10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290</v>
      </c>
      <c r="B914">
        <f t="shared" si="1836"/>
        <v>6</v>
      </c>
      <c r="C914">
        <f t="shared" si="1776"/>
        <v>81</v>
      </c>
      <c r="E914">
        <f t="shared" ref="E914" si="1861">plan_id</f>
        <v>832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10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290</v>
      </c>
      <c r="B915">
        <f t="shared" si="1836"/>
        <v>6</v>
      </c>
      <c r="C915">
        <f t="shared" si="1776"/>
        <v>82</v>
      </c>
      <c r="E915">
        <f t="shared" ref="E915" si="1863">plan_id</f>
        <v>832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10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355894581</v>
      </c>
    </row>
    <row r="916" spans="1:8" x14ac:dyDescent="0.3">
      <c r="A916" t="s">
        <v>290</v>
      </c>
      <c r="B916">
        <f t="shared" si="1836"/>
        <v>6</v>
      </c>
      <c r="C916">
        <f t="shared" si="1776"/>
        <v>83</v>
      </c>
      <c r="E916">
        <f t="shared" ref="E916" si="1865">plan_id</f>
        <v>832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10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290</v>
      </c>
      <c r="B917">
        <f t="shared" si="1836"/>
        <v>6</v>
      </c>
      <c r="C917">
        <f t="shared" si="1776"/>
        <v>84</v>
      </c>
      <c r="E917">
        <f t="shared" ref="E917" si="1867">plan_id</f>
        <v>832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10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290</v>
      </c>
      <c r="B918">
        <f t="shared" si="1836"/>
        <v>6</v>
      </c>
      <c r="C918">
        <f t="shared" si="1776"/>
        <v>85</v>
      </c>
      <c r="E918">
        <f t="shared" ref="E918" si="1869">plan_id</f>
        <v>832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10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290</v>
      </c>
      <c r="B919">
        <f t="shared" si="1836"/>
        <v>6</v>
      </c>
      <c r="C919">
        <f t="shared" si="1776"/>
        <v>86</v>
      </c>
      <c r="E919">
        <f t="shared" ref="E919" si="1871">plan_id</f>
        <v>832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10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1014742545</v>
      </c>
    </row>
    <row r="920" spans="1:8" x14ac:dyDescent="0.3">
      <c r="A920" t="s">
        <v>290</v>
      </c>
      <c r="B920">
        <f t="shared" si="1836"/>
        <v>6</v>
      </c>
      <c r="C920">
        <f t="shared" si="1776"/>
        <v>87</v>
      </c>
      <c r="E920">
        <f t="shared" ref="E920" si="1873">plan_id</f>
        <v>832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10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290</v>
      </c>
      <c r="B921">
        <f t="shared" si="1836"/>
        <v>6</v>
      </c>
      <c r="C921">
        <f t="shared" si="1776"/>
        <v>88</v>
      </c>
      <c r="E921">
        <f t="shared" ref="E921" si="1875">plan_id</f>
        <v>832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10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290</v>
      </c>
      <c r="B922">
        <f t="shared" si="1836"/>
        <v>6</v>
      </c>
      <c r="C922">
        <f t="shared" si="1776"/>
        <v>89</v>
      </c>
      <c r="E922">
        <f t="shared" ref="E922" si="1877">plan_id</f>
        <v>832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10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-799095192</v>
      </c>
    </row>
    <row r="923" spans="1:8" x14ac:dyDescent="0.3">
      <c r="A923" t="s">
        <v>290</v>
      </c>
      <c r="B923">
        <f t="shared" si="1836"/>
        <v>6</v>
      </c>
      <c r="C923">
        <f t="shared" si="1776"/>
        <v>90</v>
      </c>
      <c r="E923">
        <f t="shared" ref="E923" si="1879">plan_id</f>
        <v>832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10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290</v>
      </c>
      <c r="B924">
        <f t="shared" si="1836"/>
        <v>6</v>
      </c>
      <c r="C924">
        <f t="shared" si="1776"/>
        <v>91</v>
      </c>
      <c r="E924">
        <f t="shared" ref="E924" si="1881">plan_id</f>
        <v>832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10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-263724229</v>
      </c>
    </row>
    <row r="925" spans="1:8" x14ac:dyDescent="0.3">
      <c r="A925" t="s">
        <v>290</v>
      </c>
      <c r="B925">
        <f t="shared" si="1836"/>
        <v>6</v>
      </c>
      <c r="C925">
        <f t="shared" si="1776"/>
        <v>92</v>
      </c>
      <c r="E925">
        <f t="shared" ref="E925" si="1883">plan_id</f>
        <v>832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10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372666945</v>
      </c>
    </row>
    <row r="926" spans="1:8" x14ac:dyDescent="0.3">
      <c r="A926" t="s">
        <v>290</v>
      </c>
      <c r="B926">
        <f t="shared" si="1836"/>
        <v>6</v>
      </c>
      <c r="C926">
        <f t="shared" si="1776"/>
        <v>93</v>
      </c>
      <c r="E926">
        <f t="shared" ref="E926" si="1885">plan_id</f>
        <v>832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10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290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832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10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2004</v>
      </c>
    </row>
    <row r="928" spans="1:8" x14ac:dyDescent="0.3">
      <c r="A928" t="s">
        <v>290</v>
      </c>
      <c r="B928">
        <f t="shared" si="1887"/>
        <v>7</v>
      </c>
      <c r="C928">
        <f t="shared" si="1776"/>
        <v>4</v>
      </c>
      <c r="E928">
        <f t="shared" ref="E928" si="1890">plan_id</f>
        <v>832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10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Hall Actuarial Associates</v>
      </c>
    </row>
    <row r="929" spans="1:8" x14ac:dyDescent="0.3">
      <c r="A929" t="s">
        <v>290</v>
      </c>
      <c r="B929">
        <f t="shared" si="1887"/>
        <v>7</v>
      </c>
      <c r="C929">
        <f t="shared" si="1776"/>
        <v>5</v>
      </c>
      <c r="E929">
        <f t="shared" ref="E929" si="1892">plan_id</f>
        <v>832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10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0.14849999999999999</v>
      </c>
    </row>
    <row r="930" spans="1:8" x14ac:dyDescent="0.3">
      <c r="A930" t="s">
        <v>290</v>
      </c>
      <c r="B930">
        <f t="shared" si="1887"/>
        <v>7</v>
      </c>
      <c r="C930">
        <f t="shared" si="1776"/>
        <v>6</v>
      </c>
      <c r="E930">
        <f t="shared" ref="E930" si="1894">plan_id</f>
        <v>832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10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6.5010999999999999E-2</v>
      </c>
    </row>
    <row r="931" spans="1:8" x14ac:dyDescent="0.3">
      <c r="A931" t="s">
        <v>290</v>
      </c>
      <c r="B931">
        <f t="shared" si="1887"/>
        <v>7</v>
      </c>
      <c r="C931">
        <f t="shared" si="1776"/>
        <v>7</v>
      </c>
      <c r="E931">
        <f t="shared" ref="E931" si="1896">plan_id</f>
        <v>832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10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8.3488999999999994E-2</v>
      </c>
    </row>
    <row r="932" spans="1:8" x14ac:dyDescent="0.3">
      <c r="A932" t="s">
        <v>290</v>
      </c>
      <c r="B932">
        <f t="shared" si="1887"/>
        <v>7</v>
      </c>
      <c r="C932">
        <f t="shared" si="1776"/>
        <v>8</v>
      </c>
      <c r="E932">
        <f t="shared" ref="E932" si="1898">plan_id</f>
        <v>832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10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-319557683</v>
      </c>
    </row>
    <row r="933" spans="1:8" x14ac:dyDescent="0.3">
      <c r="A933" t="s">
        <v>290</v>
      </c>
      <c r="B933">
        <f t="shared" si="1887"/>
        <v>7</v>
      </c>
      <c r="C933">
        <f t="shared" si="1776"/>
        <v>9</v>
      </c>
      <c r="E933">
        <f t="shared" ref="E933" si="1900">plan_id</f>
        <v>832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10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8.4400000000000003E-2</v>
      </c>
    </row>
    <row r="934" spans="1:8" x14ac:dyDescent="0.3">
      <c r="A934" t="s">
        <v>290</v>
      </c>
      <c r="B934">
        <f t="shared" si="1887"/>
        <v>7</v>
      </c>
      <c r="C934">
        <f t="shared" si="1776"/>
        <v>10</v>
      </c>
      <c r="E934">
        <f t="shared" ref="E934" si="1902">plan_id</f>
        <v>832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10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8.7988999999999998E-2</v>
      </c>
    </row>
    <row r="935" spans="1:8" x14ac:dyDescent="0.3">
      <c r="A935" t="s">
        <v>290</v>
      </c>
      <c r="B935">
        <f t="shared" si="1887"/>
        <v>7</v>
      </c>
      <c r="C935">
        <f t="shared" si="1776"/>
        <v>11</v>
      </c>
      <c r="E935">
        <f t="shared" ref="E935" si="1904">plan_id</f>
        <v>832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10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-3.588999999999995E-3</v>
      </c>
    </row>
    <row r="936" spans="1:8" x14ac:dyDescent="0.3">
      <c r="A936" t="s">
        <v>290</v>
      </c>
      <c r="B936">
        <f t="shared" si="1887"/>
        <v>7</v>
      </c>
      <c r="C936">
        <f t="shared" si="1776"/>
        <v>12</v>
      </c>
      <c r="E936">
        <f t="shared" ref="E936" si="1906">plan_id</f>
        <v>832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10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744347794</v>
      </c>
    </row>
    <row r="937" spans="1:8" x14ac:dyDescent="0.3">
      <c r="A937" t="s">
        <v>290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832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10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264999131</v>
      </c>
    </row>
    <row r="938" spans="1:8" x14ac:dyDescent="0.3">
      <c r="A938" t="s">
        <v>290</v>
      </c>
      <c r="B938">
        <f t="shared" si="1887"/>
        <v>7</v>
      </c>
      <c r="C938">
        <f t="shared" si="1908"/>
        <v>14</v>
      </c>
      <c r="E938">
        <f t="shared" ref="E938" si="1911">plan_id</f>
        <v>832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10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290</v>
      </c>
      <c r="B939">
        <f t="shared" si="1887"/>
        <v>7</v>
      </c>
      <c r="C939">
        <f t="shared" si="1908"/>
        <v>15</v>
      </c>
      <c r="E939">
        <f t="shared" ref="E939" si="1913">plan_id</f>
        <v>832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10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0.11799999999999999</v>
      </c>
    </row>
    <row r="940" spans="1:8" x14ac:dyDescent="0.3">
      <c r="A940" t="s">
        <v>290</v>
      </c>
      <c r="B940">
        <f t="shared" si="1887"/>
        <v>7</v>
      </c>
      <c r="C940">
        <f t="shared" si="1908"/>
        <v>16</v>
      </c>
      <c r="E940">
        <f t="shared" ref="E940" si="1915">plan_id</f>
        <v>832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10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290</v>
      </c>
      <c r="B941">
        <f t="shared" si="1887"/>
        <v>7</v>
      </c>
      <c r="C941">
        <f t="shared" si="1908"/>
        <v>17</v>
      </c>
      <c r="E941">
        <f t="shared" ref="E941" si="1917">plan_id</f>
        <v>832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10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290</v>
      </c>
      <c r="B942">
        <f t="shared" si="1887"/>
        <v>7</v>
      </c>
      <c r="C942">
        <f t="shared" si="1908"/>
        <v>18</v>
      </c>
      <c r="E942">
        <f t="shared" ref="E942" si="1919">plan_id</f>
        <v>832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10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0.153</v>
      </c>
    </row>
    <row r="943" spans="1:8" x14ac:dyDescent="0.3">
      <c r="A943" t="s">
        <v>290</v>
      </c>
      <c r="B943">
        <f t="shared" si="1887"/>
        <v>7</v>
      </c>
      <c r="C943">
        <f t="shared" si="1908"/>
        <v>19</v>
      </c>
      <c r="E943">
        <f t="shared" ref="E943" si="1921">plan_id</f>
        <v>832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10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7.9899999999999999E-2</v>
      </c>
    </row>
    <row r="944" spans="1:8" x14ac:dyDescent="0.3">
      <c r="A944" t="s">
        <v>290</v>
      </c>
      <c r="B944">
        <f t="shared" si="1887"/>
        <v>7</v>
      </c>
      <c r="C944">
        <f t="shared" si="1908"/>
        <v>20</v>
      </c>
      <c r="E944">
        <f t="shared" ref="E944" si="1923">plan_id</f>
        <v>832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10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290</v>
      </c>
      <c r="B945">
        <f t="shared" si="1887"/>
        <v>7</v>
      </c>
      <c r="C945">
        <f t="shared" si="1908"/>
        <v>21</v>
      </c>
      <c r="E945">
        <f t="shared" ref="E945" si="1925">plan_id</f>
        <v>832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10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290</v>
      </c>
      <c r="B946">
        <f t="shared" si="1887"/>
        <v>7</v>
      </c>
      <c r="C946">
        <f t="shared" si="1908"/>
        <v>22</v>
      </c>
      <c r="E946">
        <f t="shared" ref="E946" si="1927">plan_id</f>
        <v>832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10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290</v>
      </c>
      <c r="B947">
        <f t="shared" si="1887"/>
        <v>7</v>
      </c>
      <c r="C947">
        <f t="shared" si="1908"/>
        <v>23</v>
      </c>
      <c r="E947">
        <f t="shared" ref="E947" si="1929">plan_id</f>
        <v>832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104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 xml:space="preserve">1) Annual pension with anuity- 2% of FAC times yrs of CS + $300 annual SB. 2) Annual pension with anuity 2.5% of FAC times yrs of CS + $300 annual SB. </v>
      </c>
    </row>
    <row r="948" spans="1:8" x14ac:dyDescent="0.3">
      <c r="A948" t="s">
        <v>290</v>
      </c>
      <c r="B948">
        <f t="shared" si="1887"/>
        <v>7</v>
      </c>
      <c r="C948">
        <f t="shared" si="1908"/>
        <v>24</v>
      </c>
      <c r="E948">
        <f t="shared" ref="E948" si="1931">plan_id</f>
        <v>832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10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290</v>
      </c>
      <c r="B949">
        <f t="shared" si="1887"/>
        <v>7</v>
      </c>
      <c r="C949">
        <f t="shared" si="1908"/>
        <v>25</v>
      </c>
      <c r="E949">
        <f t="shared" ref="E949" si="1933">plan_id</f>
        <v>832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10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290</v>
      </c>
      <c r="B950">
        <f t="shared" si="1887"/>
        <v>7</v>
      </c>
      <c r="C950">
        <f t="shared" si="1908"/>
        <v>26</v>
      </c>
      <c r="E950">
        <f t="shared" ref="E950" si="1935">plan_id</f>
        <v>832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10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290</v>
      </c>
      <c r="B951">
        <f t="shared" si="1887"/>
        <v>7</v>
      </c>
      <c r="C951">
        <f t="shared" si="1908"/>
        <v>27</v>
      </c>
      <c r="E951">
        <f t="shared" ref="E951" si="1937">plan_id</f>
        <v>832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10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Effective 1/3/02, min. benefits to surviving spose increases from $300-$600 pm, and for surviving minor children, from $150-$300 pm</v>
      </c>
    </row>
    <row r="952" spans="1:8" x14ac:dyDescent="0.3">
      <c r="A952" t="s">
        <v>290</v>
      </c>
      <c r="B952">
        <f t="shared" si="1887"/>
        <v>7</v>
      </c>
      <c r="C952">
        <f t="shared" si="1908"/>
        <v>28</v>
      </c>
      <c r="E952">
        <f t="shared" ref="E952" si="1939">plan_id</f>
        <v>832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10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290</v>
      </c>
      <c r="B953">
        <f t="shared" si="1887"/>
        <v>7</v>
      </c>
      <c r="C953">
        <f t="shared" si="1908"/>
        <v>29</v>
      </c>
      <c r="E953">
        <f t="shared" ref="E953" si="1941">plan_id</f>
        <v>832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10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">
      <c r="A954" t="s">
        <v>290</v>
      </c>
      <c r="B954">
        <f t="shared" si="1887"/>
        <v>7</v>
      </c>
      <c r="C954">
        <f t="shared" si="1908"/>
        <v>30</v>
      </c>
      <c r="E954">
        <f t="shared" ref="E954" si="1943">plan_id</f>
        <v>832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10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290</v>
      </c>
      <c r="B955">
        <f t="shared" si="1887"/>
        <v>7</v>
      </c>
      <c r="C955">
        <f t="shared" si="1908"/>
        <v>31</v>
      </c>
      <c r="E955">
        <f t="shared" ref="E955" si="1945">plan_id</f>
        <v>832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10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290</v>
      </c>
      <c r="B956">
        <f t="shared" si="1887"/>
        <v>7</v>
      </c>
      <c r="C956">
        <f t="shared" si="1908"/>
        <v>32</v>
      </c>
      <c r="E956">
        <f t="shared" ref="E956" si="1947">plan_id</f>
        <v>832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10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290</v>
      </c>
      <c r="B957">
        <f t="shared" si="1887"/>
        <v>7</v>
      </c>
      <c r="C957">
        <f t="shared" si="1908"/>
        <v>33</v>
      </c>
      <c r="E957">
        <f t="shared" ref="E957" si="1949">plan_id</f>
        <v>832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10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290</v>
      </c>
      <c r="B958">
        <f t="shared" si="1887"/>
        <v>7</v>
      </c>
      <c r="C958">
        <f t="shared" si="1908"/>
        <v>34</v>
      </c>
      <c r="E958">
        <f t="shared" ref="E958" si="1951">plan_id</f>
        <v>832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10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290</v>
      </c>
      <c r="B959">
        <f t="shared" si="1887"/>
        <v>7</v>
      </c>
      <c r="C959">
        <f t="shared" si="1908"/>
        <v>35</v>
      </c>
      <c r="E959">
        <f t="shared" ref="E959" si="1953">plan_id</f>
        <v>832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10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290</v>
      </c>
      <c r="B960">
        <f t="shared" si="1887"/>
        <v>7</v>
      </c>
      <c r="C960">
        <f t="shared" si="1908"/>
        <v>36</v>
      </c>
      <c r="E960">
        <f t="shared" ref="E960" si="1955">plan_id</f>
        <v>832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10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">
      <c r="A961" t="s">
        <v>290</v>
      </c>
      <c r="B961">
        <f t="shared" si="1887"/>
        <v>7</v>
      </c>
      <c r="C961">
        <f t="shared" si="1908"/>
        <v>37</v>
      </c>
      <c r="E961">
        <f t="shared" ref="E961" si="1957">plan_id</f>
        <v>832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10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8.2500000000000004E-2</v>
      </c>
    </row>
    <row r="962" spans="1:8" x14ac:dyDescent="0.3">
      <c r="A962" t="s">
        <v>290</v>
      </c>
      <c r="B962">
        <f t="shared" si="1887"/>
        <v>7</v>
      </c>
      <c r="C962">
        <f t="shared" si="1908"/>
        <v>38</v>
      </c>
      <c r="E962">
        <f t="shared" ref="E962" si="1959">plan_id</f>
        <v>832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10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290</v>
      </c>
      <c r="B963">
        <f t="shared" si="1887"/>
        <v>7</v>
      </c>
      <c r="C963">
        <f t="shared" si="1908"/>
        <v>39</v>
      </c>
      <c r="E963">
        <f t="shared" ref="E963" si="1961">plan_id</f>
        <v>832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10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3.2%-9%</v>
      </c>
    </row>
    <row r="964" spans="1:8" x14ac:dyDescent="0.3">
      <c r="A964" t="s">
        <v>290</v>
      </c>
      <c r="B964">
        <f t="shared" si="1887"/>
        <v>7</v>
      </c>
      <c r="C964">
        <f t="shared" si="1908"/>
        <v>40</v>
      </c>
      <c r="E964">
        <f t="shared" ref="E964" si="1963">plan_id</f>
        <v>832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10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49-52</v>
      </c>
    </row>
    <row r="965" spans="1:8" x14ac:dyDescent="0.3">
      <c r="A965" t="s">
        <v>290</v>
      </c>
      <c r="B965">
        <f t="shared" si="1887"/>
        <v>7</v>
      </c>
      <c r="C965">
        <f t="shared" si="1908"/>
        <v>41</v>
      </c>
      <c r="E965">
        <f t="shared" ref="E965" si="1965">plan_id</f>
        <v>832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10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49-52</v>
      </c>
    </row>
    <row r="966" spans="1:8" x14ac:dyDescent="0.3">
      <c r="A966" t="s">
        <v>290</v>
      </c>
      <c r="B966">
        <f t="shared" si="1887"/>
        <v>7</v>
      </c>
      <c r="C966">
        <f t="shared" si="1908"/>
        <v>42</v>
      </c>
      <c r="E966">
        <f t="shared" ref="E966" si="1967">plan_id</f>
        <v>832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10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1983 Sex Distinct Graduated Group Annuity Mortality Table</v>
      </c>
    </row>
    <row r="967" spans="1:8" x14ac:dyDescent="0.3">
      <c r="A967" t="s">
        <v>290</v>
      </c>
      <c r="B967">
        <f t="shared" si="1887"/>
        <v>7</v>
      </c>
      <c r="C967">
        <f t="shared" si="1908"/>
        <v>43</v>
      </c>
      <c r="E967">
        <f t="shared" ref="E967" si="1969">plan_id</f>
        <v>832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10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">
      <c r="A968" t="s">
        <v>290</v>
      </c>
      <c r="B968">
        <f t="shared" si="1887"/>
        <v>7</v>
      </c>
      <c r="C968">
        <f t="shared" si="1908"/>
        <v>44</v>
      </c>
      <c r="E968">
        <f t="shared" ref="E968" si="1971">plan_id</f>
        <v>832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10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290</v>
      </c>
      <c r="B969">
        <f t="shared" si="1887"/>
        <v>7</v>
      </c>
      <c r="C969">
        <f t="shared" si="1908"/>
        <v>45</v>
      </c>
      <c r="E969">
        <f t="shared" ref="E969" si="1973">plan_id</f>
        <v>832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10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290</v>
      </c>
      <c r="B970">
        <f t="shared" si="1887"/>
        <v>7</v>
      </c>
      <c r="C970">
        <f t="shared" si="1908"/>
        <v>46</v>
      </c>
      <c r="E970">
        <f t="shared" ref="E970" si="1975">plan_id</f>
        <v>832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10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Female: Attained age plus 1</v>
      </c>
    </row>
    <row r="971" spans="1:8" x14ac:dyDescent="0.3">
      <c r="A971" t="s">
        <v>290</v>
      </c>
      <c r="B971">
        <f t="shared" si="1887"/>
        <v>7</v>
      </c>
      <c r="C971">
        <f t="shared" si="1908"/>
        <v>47</v>
      </c>
      <c r="E971">
        <f t="shared" ref="E971" si="1977">plan_id</f>
        <v>832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10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payroll</v>
      </c>
    </row>
    <row r="972" spans="1:8" x14ac:dyDescent="0.3">
      <c r="A972" t="s">
        <v>290</v>
      </c>
      <c r="B972">
        <f t="shared" si="1887"/>
        <v>7</v>
      </c>
      <c r="C972">
        <f t="shared" si="1908"/>
        <v>48</v>
      </c>
      <c r="E972">
        <f t="shared" ref="E972" si="1979">plan_id</f>
        <v>832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104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40 Years</v>
      </c>
    </row>
    <row r="973" spans="1:8" x14ac:dyDescent="0.3">
      <c r="A973" t="s">
        <v>290</v>
      </c>
      <c r="B973">
        <f t="shared" si="1887"/>
        <v>7</v>
      </c>
      <c r="C973">
        <f t="shared" si="1908"/>
        <v>49</v>
      </c>
      <c r="E973">
        <f t="shared" ref="E973" si="1981">plan_id</f>
        <v>832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10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PUC</v>
      </c>
    </row>
    <row r="974" spans="1:8" x14ac:dyDescent="0.3">
      <c r="A974" t="s">
        <v>290</v>
      </c>
      <c r="B974">
        <f t="shared" si="1887"/>
        <v>7</v>
      </c>
      <c r="C974">
        <f t="shared" si="1908"/>
        <v>50</v>
      </c>
      <c r="E974">
        <f t="shared" ref="E974" si="1983">plan_id</f>
        <v>832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10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8.2500000000000004E-2</v>
      </c>
    </row>
    <row r="975" spans="1:8" x14ac:dyDescent="0.3">
      <c r="A975" t="s">
        <v>290</v>
      </c>
      <c r="B975">
        <f t="shared" si="1887"/>
        <v>7</v>
      </c>
      <c r="C975">
        <f t="shared" si="1908"/>
        <v>51</v>
      </c>
      <c r="E975">
        <f t="shared" ref="E975" si="1985">plan_id</f>
        <v>832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10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290</v>
      </c>
      <c r="B976">
        <f t="shared" si="1887"/>
        <v>7</v>
      </c>
      <c r="C976">
        <f t="shared" si="1908"/>
        <v>52</v>
      </c>
      <c r="E976">
        <f t="shared" ref="E976" si="1987">plan_id</f>
        <v>832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10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8.2500000000000004E-2</v>
      </c>
    </row>
    <row r="977" spans="1:8" x14ac:dyDescent="0.3">
      <c r="A977" t="s">
        <v>290</v>
      </c>
      <c r="B977">
        <f t="shared" si="1887"/>
        <v>7</v>
      </c>
      <c r="C977">
        <f t="shared" si="1908"/>
        <v>53</v>
      </c>
      <c r="E977">
        <f t="shared" ref="E977" si="1989">plan_id</f>
        <v>832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104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">
      <c r="A978" t="s">
        <v>290</v>
      </c>
      <c r="B978">
        <f t="shared" si="1887"/>
        <v>7</v>
      </c>
      <c r="C978">
        <f t="shared" si="1908"/>
        <v>54</v>
      </c>
      <c r="E978">
        <f t="shared" ref="E978" si="1991">plan_id</f>
        <v>832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10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9.8500000000000004E-2</v>
      </c>
    </row>
    <row r="979" spans="1:8" x14ac:dyDescent="0.3">
      <c r="A979" t="s">
        <v>290</v>
      </c>
      <c r="B979">
        <f t="shared" si="1887"/>
        <v>7</v>
      </c>
      <c r="C979">
        <f t="shared" si="1908"/>
        <v>55</v>
      </c>
      <c r="E979">
        <f t="shared" ref="E979" si="1993">plan_id</f>
        <v>832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10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0.16850000000000001</v>
      </c>
    </row>
    <row r="980" spans="1:8" x14ac:dyDescent="0.3">
      <c r="A980" t="s">
        <v>290</v>
      </c>
      <c r="B980">
        <f t="shared" si="1887"/>
        <v>7</v>
      </c>
      <c r="C980">
        <f t="shared" si="1908"/>
        <v>56</v>
      </c>
      <c r="E980">
        <f t="shared" ref="E980" si="1995">plan_id</f>
        <v>832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10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9.1450963074444082E-4</v>
      </c>
    </row>
    <row r="981" spans="1:8" x14ac:dyDescent="0.3">
      <c r="A981" t="s">
        <v>290</v>
      </c>
      <c r="B981">
        <f t="shared" si="1887"/>
        <v>7</v>
      </c>
      <c r="C981">
        <f t="shared" si="1908"/>
        <v>57</v>
      </c>
      <c r="E981">
        <f t="shared" ref="E981" si="1997">plan_id</f>
        <v>832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10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290</v>
      </c>
      <c r="B982">
        <f t="shared" si="1887"/>
        <v>7</v>
      </c>
      <c r="C982">
        <f t="shared" si="1908"/>
        <v>58</v>
      </c>
      <c r="E982">
        <f t="shared" ref="E982" si="1999">plan_id</f>
        <v>832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10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11409404000</v>
      </c>
    </row>
    <row r="983" spans="1:8" x14ac:dyDescent="0.3">
      <c r="A983" t="s">
        <v>290</v>
      </c>
      <c r="B983">
        <f t="shared" si="1887"/>
        <v>7</v>
      </c>
      <c r="C983">
        <f t="shared" si="1908"/>
        <v>59</v>
      </c>
      <c r="E983">
        <f t="shared" ref="E983" si="2001">plan_id</f>
        <v>832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10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18067486000</v>
      </c>
    </row>
    <row r="984" spans="1:8" x14ac:dyDescent="0.3">
      <c r="A984" t="s">
        <v>290</v>
      </c>
      <c r="B984">
        <f t="shared" si="1887"/>
        <v>7</v>
      </c>
      <c r="C984">
        <f t="shared" si="1908"/>
        <v>60</v>
      </c>
      <c r="E984">
        <f t="shared" ref="E984" si="2003">plan_id</f>
        <v>832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10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6658082000</v>
      </c>
    </row>
    <row r="985" spans="1:8" x14ac:dyDescent="0.3">
      <c r="A985" t="s">
        <v>290</v>
      </c>
      <c r="B985">
        <f t="shared" si="1887"/>
        <v>7</v>
      </c>
      <c r="C985">
        <f t="shared" si="1908"/>
        <v>61</v>
      </c>
      <c r="E985">
        <f t="shared" ref="E985" si="2005">plan_id</f>
        <v>832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10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0.63100000000000001</v>
      </c>
    </row>
    <row r="986" spans="1:8" x14ac:dyDescent="0.3">
      <c r="A986" t="s">
        <v>290</v>
      </c>
      <c r="B986">
        <f t="shared" si="1887"/>
        <v>7</v>
      </c>
      <c r="C986">
        <f t="shared" si="1908"/>
        <v>62</v>
      </c>
      <c r="E986">
        <f t="shared" ref="E986" si="2007">plan_id</f>
        <v>832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10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3017087000</v>
      </c>
    </row>
    <row r="987" spans="1:8" x14ac:dyDescent="0.3">
      <c r="A987" t="s">
        <v>290</v>
      </c>
      <c r="B987">
        <f t="shared" si="1887"/>
        <v>7</v>
      </c>
      <c r="C987">
        <f t="shared" si="1908"/>
        <v>63</v>
      </c>
      <c r="E987">
        <f t="shared" ref="E987" si="2009">plan_id</f>
        <v>832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10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-166404627</v>
      </c>
    </row>
    <row r="988" spans="1:8" x14ac:dyDescent="0.3">
      <c r="A988" t="s">
        <v>290</v>
      </c>
      <c r="B988">
        <f t="shared" si="1887"/>
        <v>7</v>
      </c>
      <c r="C988">
        <f t="shared" si="1908"/>
        <v>64</v>
      </c>
      <c r="E988">
        <f t="shared" ref="E988" si="2011">plan_id</f>
        <v>832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10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290</v>
      </c>
      <c r="B989">
        <f t="shared" si="1887"/>
        <v>7</v>
      </c>
      <c r="C989">
        <f t="shared" si="1908"/>
        <v>65</v>
      </c>
      <c r="E989">
        <f t="shared" ref="E989" si="2013">plan_id</f>
        <v>832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10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290</v>
      </c>
      <c r="B990">
        <f t="shared" si="1887"/>
        <v>7</v>
      </c>
      <c r="C990">
        <f t="shared" si="1908"/>
        <v>66</v>
      </c>
      <c r="E990">
        <f t="shared" ref="E990" si="2015">plan_id</f>
        <v>832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10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290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832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10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290</v>
      </c>
      <c r="B992">
        <f>B991</f>
        <v>7</v>
      </c>
      <c r="C992">
        <f t="shared" si="1908"/>
        <v>68</v>
      </c>
      <c r="E992">
        <f t="shared" ref="E992" si="2020">plan_id</f>
        <v>832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10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290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832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10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290</v>
      </c>
      <c r="B994">
        <f t="shared" si="2022"/>
        <v>7</v>
      </c>
      <c r="C994">
        <f t="shared" si="1908"/>
        <v>70</v>
      </c>
      <c r="E994">
        <f t="shared" ref="E994" si="2025">plan_id</f>
        <v>832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10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290</v>
      </c>
      <c r="B995">
        <f t="shared" si="2022"/>
        <v>7</v>
      </c>
      <c r="C995">
        <f t="shared" si="1908"/>
        <v>71</v>
      </c>
      <c r="E995">
        <f t="shared" ref="E995" si="2027">plan_id</f>
        <v>832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10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290</v>
      </c>
      <c r="B996">
        <f t="shared" si="2022"/>
        <v>7</v>
      </c>
      <c r="C996">
        <f t="shared" si="1908"/>
        <v>72</v>
      </c>
      <c r="E996">
        <f t="shared" ref="E996" si="2029">plan_id</f>
        <v>832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10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290</v>
      </c>
      <c r="B997">
        <f t="shared" si="2022"/>
        <v>7</v>
      </c>
      <c r="C997">
        <f t="shared" si="1908"/>
        <v>73</v>
      </c>
      <c r="E997">
        <f t="shared" ref="E997" si="2031">plan_id</f>
        <v>832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10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290</v>
      </c>
      <c r="B998">
        <f t="shared" si="2022"/>
        <v>7</v>
      </c>
      <c r="C998">
        <f t="shared" si="1908"/>
        <v>74</v>
      </c>
      <c r="E998">
        <f t="shared" ref="E998" si="2033">plan_id</f>
        <v>832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10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290</v>
      </c>
      <c r="B999">
        <f t="shared" si="2022"/>
        <v>7</v>
      </c>
      <c r="C999">
        <f t="shared" si="1908"/>
        <v>75</v>
      </c>
      <c r="E999">
        <f t="shared" ref="E999" si="2035">plan_id</f>
        <v>832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10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290</v>
      </c>
      <c r="B1000">
        <f t="shared" si="2022"/>
        <v>7</v>
      </c>
      <c r="C1000">
        <f t="shared" si="1908"/>
        <v>76</v>
      </c>
      <c r="E1000">
        <f t="shared" ref="E1000" si="2037">plan_id</f>
        <v>832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10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290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832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10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290</v>
      </c>
      <c r="B1002">
        <f t="shared" si="2022"/>
        <v>7</v>
      </c>
      <c r="C1002">
        <f t="shared" si="2039"/>
        <v>78</v>
      </c>
      <c r="E1002">
        <f t="shared" ref="E1002" si="2042">plan_id</f>
        <v>832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10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290</v>
      </c>
      <c r="B1003">
        <f t="shared" si="2022"/>
        <v>7</v>
      </c>
      <c r="C1003">
        <f t="shared" si="2039"/>
        <v>79</v>
      </c>
      <c r="E1003">
        <f t="shared" ref="E1003" si="2044">plan_id</f>
        <v>832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10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290</v>
      </c>
      <c r="B1004">
        <f t="shared" si="2022"/>
        <v>7</v>
      </c>
      <c r="C1004">
        <f t="shared" si="2039"/>
        <v>80</v>
      </c>
      <c r="E1004">
        <f t="shared" ref="E1004" si="2046">plan_id</f>
        <v>832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10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290</v>
      </c>
      <c r="B1005">
        <f t="shared" si="2022"/>
        <v>7</v>
      </c>
      <c r="C1005">
        <f t="shared" si="2039"/>
        <v>81</v>
      </c>
      <c r="E1005">
        <f t="shared" ref="E1005" si="2048">plan_id</f>
        <v>832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10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290</v>
      </c>
      <c r="B1006">
        <f t="shared" si="2022"/>
        <v>7</v>
      </c>
      <c r="C1006">
        <f t="shared" si="2039"/>
        <v>82</v>
      </c>
      <c r="E1006">
        <f t="shared" ref="E1006" si="2050">plan_id</f>
        <v>832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10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117748835</v>
      </c>
    </row>
    <row r="1007" spans="1:8" x14ac:dyDescent="0.3">
      <c r="A1007" t="s">
        <v>290</v>
      </c>
      <c r="B1007">
        <f t="shared" si="2022"/>
        <v>7</v>
      </c>
      <c r="C1007">
        <f t="shared" si="2039"/>
        <v>83</v>
      </c>
      <c r="E1007">
        <f t="shared" ref="E1007" si="2052">plan_id</f>
        <v>832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10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290</v>
      </c>
      <c r="B1008">
        <f t="shared" si="2022"/>
        <v>7</v>
      </c>
      <c r="C1008">
        <f t="shared" si="2039"/>
        <v>84</v>
      </c>
      <c r="E1008">
        <f t="shared" ref="E1008" si="2054">plan_id</f>
        <v>832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10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290</v>
      </c>
      <c r="B1009">
        <f t="shared" si="2022"/>
        <v>7</v>
      </c>
      <c r="C1009">
        <f t="shared" si="2039"/>
        <v>85</v>
      </c>
      <c r="E1009">
        <f t="shared" ref="E1009" si="2056">plan_id</f>
        <v>832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10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290</v>
      </c>
      <c r="B1010">
        <f t="shared" si="2022"/>
        <v>7</v>
      </c>
      <c r="C1010">
        <f t="shared" si="2039"/>
        <v>86</v>
      </c>
      <c r="E1010">
        <f t="shared" ref="E1010" si="2058">plan_id</f>
        <v>832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10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1304162061</v>
      </c>
    </row>
    <row r="1011" spans="1:8" x14ac:dyDescent="0.3">
      <c r="A1011" t="s">
        <v>290</v>
      </c>
      <c r="B1011">
        <f t="shared" si="2022"/>
        <v>7</v>
      </c>
      <c r="C1011">
        <f t="shared" si="2039"/>
        <v>87</v>
      </c>
      <c r="E1011">
        <f t="shared" ref="E1011" si="2060">plan_id</f>
        <v>832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10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290</v>
      </c>
      <c r="B1012">
        <f t="shared" si="2022"/>
        <v>7</v>
      </c>
      <c r="C1012">
        <f t="shared" si="2039"/>
        <v>88</v>
      </c>
      <c r="E1012">
        <f t="shared" ref="E1012" si="2062">plan_id</f>
        <v>832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10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290</v>
      </c>
      <c r="B1013">
        <f t="shared" si="2022"/>
        <v>7</v>
      </c>
      <c r="C1013">
        <f t="shared" si="2039"/>
        <v>89</v>
      </c>
      <c r="E1013">
        <f t="shared" ref="E1013" si="2064">plan_id</f>
        <v>832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10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1178442788</v>
      </c>
    </row>
    <row r="1014" spans="1:8" x14ac:dyDescent="0.3">
      <c r="A1014" t="s">
        <v>290</v>
      </c>
      <c r="B1014">
        <f t="shared" si="2022"/>
        <v>7</v>
      </c>
      <c r="C1014">
        <f t="shared" si="2039"/>
        <v>90</v>
      </c>
      <c r="E1014">
        <f t="shared" ref="E1014" si="2066">plan_id</f>
        <v>832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10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290</v>
      </c>
      <c r="B1015">
        <f t="shared" si="2022"/>
        <v>7</v>
      </c>
      <c r="C1015">
        <f t="shared" si="2039"/>
        <v>91</v>
      </c>
      <c r="E1015">
        <f t="shared" ref="E1015" si="2068">plan_id</f>
        <v>832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10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290</v>
      </c>
      <c r="B1016">
        <f t="shared" si="2022"/>
        <v>7</v>
      </c>
      <c r="C1016">
        <f t="shared" si="2039"/>
        <v>92</v>
      </c>
      <c r="E1016">
        <f t="shared" ref="E1016" si="2070">plan_id</f>
        <v>832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10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456383205</v>
      </c>
    </row>
    <row r="1017" spans="1:8" x14ac:dyDescent="0.3">
      <c r="A1017" t="s">
        <v>290</v>
      </c>
      <c r="B1017">
        <f t="shared" si="2022"/>
        <v>7</v>
      </c>
      <c r="C1017">
        <f t="shared" si="2039"/>
        <v>93</v>
      </c>
      <c r="E1017">
        <f t="shared" ref="E1017" si="2072">plan_id</f>
        <v>832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10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290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832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10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2005</v>
      </c>
    </row>
    <row r="1019" spans="1:8" x14ac:dyDescent="0.3">
      <c r="A1019" t="s">
        <v>290</v>
      </c>
      <c r="B1019">
        <f t="shared" si="2074"/>
        <v>8</v>
      </c>
      <c r="C1019">
        <f t="shared" si="2039"/>
        <v>4</v>
      </c>
      <c r="E1019">
        <f t="shared" ref="E1019" si="2077">plan_id</f>
        <v>832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10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SJ Actuarial Associates</v>
      </c>
    </row>
    <row r="1020" spans="1:8" x14ac:dyDescent="0.3">
      <c r="A1020" t="s">
        <v>290</v>
      </c>
      <c r="B1020">
        <f t="shared" si="2074"/>
        <v>8</v>
      </c>
      <c r="C1020">
        <f t="shared" si="2039"/>
        <v>5</v>
      </c>
      <c r="E1020">
        <f t="shared" ref="E1020" si="2079">plan_id</f>
        <v>832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10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0.15010000000000001</v>
      </c>
    </row>
    <row r="1021" spans="1:8" x14ac:dyDescent="0.3">
      <c r="A1021" t="s">
        <v>290</v>
      </c>
      <c r="B1021">
        <f t="shared" si="2074"/>
        <v>8</v>
      </c>
      <c r="C1021">
        <f t="shared" si="2039"/>
        <v>6</v>
      </c>
      <c r="E1021">
        <f t="shared" ref="E1021" si="2081">plan_id</f>
        <v>832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10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6.6401000000000002E-2</v>
      </c>
    </row>
    <row r="1022" spans="1:8" x14ac:dyDescent="0.3">
      <c r="A1022" t="s">
        <v>290</v>
      </c>
      <c r="B1022">
        <f t="shared" si="2074"/>
        <v>8</v>
      </c>
      <c r="C1022">
        <f t="shared" si="2039"/>
        <v>7</v>
      </c>
      <c r="E1022">
        <f t="shared" ref="E1022" si="2083">plan_id</f>
        <v>832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10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8.369900000000001E-2</v>
      </c>
    </row>
    <row r="1023" spans="1:8" x14ac:dyDescent="0.3">
      <c r="A1023" t="s">
        <v>290</v>
      </c>
      <c r="B1023">
        <f t="shared" si="2074"/>
        <v>8</v>
      </c>
      <c r="C1023">
        <f t="shared" si="2039"/>
        <v>8</v>
      </c>
      <c r="E1023">
        <f t="shared" ref="E1023" si="2085">plan_id</f>
        <v>832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10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-325743802</v>
      </c>
    </row>
    <row r="1024" spans="1:8" x14ac:dyDescent="0.3">
      <c r="A1024" t="s">
        <v>290</v>
      </c>
      <c r="B1024">
        <f t="shared" si="2074"/>
        <v>8</v>
      </c>
      <c r="C1024">
        <f t="shared" si="2039"/>
        <v>9</v>
      </c>
      <c r="E1024">
        <f t="shared" ref="E1024" si="2087">plan_id</f>
        <v>832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10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8.1699999999999995E-2</v>
      </c>
    </row>
    <row r="1025" spans="1:8" x14ac:dyDescent="0.3">
      <c r="A1025" t="s">
        <v>290</v>
      </c>
      <c r="B1025">
        <f t="shared" si="2074"/>
        <v>8</v>
      </c>
      <c r="C1025">
        <f t="shared" si="2039"/>
        <v>10</v>
      </c>
      <c r="E1025">
        <f t="shared" ref="E1025" si="2089">plan_id</f>
        <v>832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10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8.5598999999999995E-2</v>
      </c>
    </row>
    <row r="1026" spans="1:8" x14ac:dyDescent="0.3">
      <c r="A1026" t="s">
        <v>290</v>
      </c>
      <c r="B1026">
        <f t="shared" si="2074"/>
        <v>8</v>
      </c>
      <c r="C1026">
        <f t="shared" si="2039"/>
        <v>11</v>
      </c>
      <c r="E1026">
        <f t="shared" ref="E1026" si="2091">plan_id</f>
        <v>832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10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-3.8989999999999997E-3</v>
      </c>
    </row>
    <row r="1027" spans="1:8" x14ac:dyDescent="0.3">
      <c r="A1027" t="s">
        <v>290</v>
      </c>
      <c r="B1027">
        <f t="shared" si="2074"/>
        <v>8</v>
      </c>
      <c r="C1027">
        <f t="shared" si="2039"/>
        <v>12</v>
      </c>
      <c r="E1027">
        <f t="shared" ref="E1027" si="2093">plan_id</f>
        <v>832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10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837189512</v>
      </c>
    </row>
    <row r="1028" spans="1:8" x14ac:dyDescent="0.3">
      <c r="A1028" t="s">
        <v>290</v>
      </c>
      <c r="B1028">
        <f t="shared" si="2074"/>
        <v>8</v>
      </c>
      <c r="C1028">
        <f t="shared" si="2039"/>
        <v>13</v>
      </c>
      <c r="E1028">
        <f t="shared" ref="E1028" si="2095">plan_id</f>
        <v>832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10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270619181</v>
      </c>
    </row>
    <row r="1029" spans="1:8" x14ac:dyDescent="0.3">
      <c r="A1029" t="s">
        <v>290</v>
      </c>
      <c r="B1029">
        <f t="shared" si="2074"/>
        <v>8</v>
      </c>
      <c r="C1029">
        <f t="shared" si="2039"/>
        <v>14</v>
      </c>
      <c r="E1029">
        <f t="shared" ref="E1029" si="2097">plan_id</f>
        <v>832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10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290</v>
      </c>
      <c r="B1030">
        <f t="shared" si="2074"/>
        <v>8</v>
      </c>
      <c r="C1030">
        <f t="shared" si="2039"/>
        <v>15</v>
      </c>
      <c r="E1030">
        <f t="shared" ref="E1030" si="2099">plan_id</f>
        <v>832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10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0.11799999999999999</v>
      </c>
    </row>
    <row r="1031" spans="1:8" x14ac:dyDescent="0.3">
      <c r="A1031" t="s">
        <v>290</v>
      </c>
      <c r="B1031">
        <f t="shared" si="2074"/>
        <v>8</v>
      </c>
      <c r="C1031">
        <f t="shared" si="2039"/>
        <v>16</v>
      </c>
      <c r="E1031">
        <f t="shared" ref="E1031" si="2101">plan_id</f>
        <v>832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10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290</v>
      </c>
      <c r="B1032">
        <f t="shared" si="2074"/>
        <v>8</v>
      </c>
      <c r="C1032">
        <f t="shared" si="2039"/>
        <v>17</v>
      </c>
      <c r="E1032">
        <f t="shared" ref="E1032" si="2103">plan_id</f>
        <v>832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10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290</v>
      </c>
      <c r="B1033">
        <f t="shared" si="2074"/>
        <v>8</v>
      </c>
      <c r="C1033">
        <f t="shared" si="2039"/>
        <v>18</v>
      </c>
      <c r="E1033">
        <f t="shared" ref="E1033" si="2105">plan_id</f>
        <v>832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10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0.152</v>
      </c>
    </row>
    <row r="1034" spans="1:8" x14ac:dyDescent="0.3">
      <c r="A1034" t="s">
        <v>290</v>
      </c>
      <c r="B1034">
        <f t="shared" si="2074"/>
        <v>8</v>
      </c>
      <c r="C1034">
        <f t="shared" si="2039"/>
        <v>19</v>
      </c>
      <c r="E1034">
        <f t="shared" ref="E1034" si="2107">plan_id</f>
        <v>832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10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7.980000000000001E-2</v>
      </c>
    </row>
    <row r="1035" spans="1:8" x14ac:dyDescent="0.3">
      <c r="A1035" t="s">
        <v>290</v>
      </c>
      <c r="B1035">
        <f t="shared" si="2074"/>
        <v>8</v>
      </c>
      <c r="C1035">
        <f t="shared" si="2039"/>
        <v>20</v>
      </c>
      <c r="E1035">
        <f t="shared" ref="E1035" si="2109">plan_id</f>
        <v>832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10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290</v>
      </c>
      <c r="B1036">
        <f t="shared" si="2074"/>
        <v>8</v>
      </c>
      <c r="C1036">
        <f t="shared" si="2039"/>
        <v>21</v>
      </c>
      <c r="E1036">
        <f t="shared" ref="E1036" si="2111">plan_id</f>
        <v>832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10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290</v>
      </c>
      <c r="B1037">
        <f t="shared" si="2074"/>
        <v>8</v>
      </c>
      <c r="C1037">
        <f t="shared" si="2039"/>
        <v>22</v>
      </c>
      <c r="E1037">
        <f t="shared" ref="E1037" si="2113">plan_id</f>
        <v>832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10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290</v>
      </c>
      <c r="B1038">
        <f t="shared" si="2074"/>
        <v>8</v>
      </c>
      <c r="C1038">
        <f t="shared" si="2039"/>
        <v>23</v>
      </c>
      <c r="E1038">
        <f t="shared" ref="E1038" si="2115">plan_id</f>
        <v>832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104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 xml:space="preserve">1) Annual pension with anuity- 2% of FAC times yrs of CS + $300 annual SB. 2) Annual pension with anuity 2.5% of FAC times yrs of CS + $300 annual SB. </v>
      </c>
    </row>
    <row r="1039" spans="1:8" x14ac:dyDescent="0.3">
      <c r="A1039" t="s">
        <v>290</v>
      </c>
      <c r="B1039">
        <f t="shared" si="2074"/>
        <v>8</v>
      </c>
      <c r="C1039">
        <f t="shared" si="2039"/>
        <v>24</v>
      </c>
      <c r="E1039">
        <f t="shared" ref="E1039" si="2117">plan_id</f>
        <v>832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10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290</v>
      </c>
      <c r="B1040">
        <f t="shared" si="2074"/>
        <v>8</v>
      </c>
      <c r="C1040">
        <f t="shared" si="2039"/>
        <v>25</v>
      </c>
      <c r="E1040">
        <f t="shared" ref="E1040" si="2120">plan_id</f>
        <v>832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10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290</v>
      </c>
      <c r="B1041">
        <f t="shared" si="2074"/>
        <v>8</v>
      </c>
      <c r="C1041">
        <f t="shared" si="2039"/>
        <v>26</v>
      </c>
      <c r="E1041">
        <f t="shared" ref="E1041" si="2122">plan_id</f>
        <v>832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10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290</v>
      </c>
      <c r="B1042">
        <f t="shared" si="2074"/>
        <v>8</v>
      </c>
      <c r="C1042">
        <f t="shared" si="2039"/>
        <v>27</v>
      </c>
      <c r="E1042">
        <f t="shared" ref="E1042" si="2124">plan_id</f>
        <v>832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10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Effective 1/3/02, min. benefits to surviving spose increases from $300-$600 pm, and for surviving minor children, from $150-$300 pm</v>
      </c>
    </row>
    <row r="1043" spans="1:8" x14ac:dyDescent="0.3">
      <c r="A1043" t="s">
        <v>290</v>
      </c>
      <c r="B1043">
        <f t="shared" si="2074"/>
        <v>8</v>
      </c>
      <c r="C1043">
        <f t="shared" si="2039"/>
        <v>28</v>
      </c>
      <c r="E1043">
        <f t="shared" ref="E1043" si="2126">plan_id</f>
        <v>832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10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290</v>
      </c>
      <c r="B1044">
        <f t="shared" si="2074"/>
        <v>8</v>
      </c>
      <c r="C1044">
        <f t="shared" si="2039"/>
        <v>29</v>
      </c>
      <c r="E1044">
        <f t="shared" ref="E1044" si="2128">plan_id</f>
        <v>832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10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">
      <c r="A1045" t="s">
        <v>290</v>
      </c>
      <c r="B1045">
        <f t="shared" si="2074"/>
        <v>8</v>
      </c>
      <c r="C1045">
        <f t="shared" si="2039"/>
        <v>30</v>
      </c>
      <c r="E1045">
        <f t="shared" ref="E1045" si="2130">plan_id</f>
        <v>832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10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290</v>
      </c>
      <c r="B1046">
        <f t="shared" si="2074"/>
        <v>8</v>
      </c>
      <c r="C1046">
        <f t="shared" si="2039"/>
        <v>31</v>
      </c>
      <c r="E1046">
        <f t="shared" ref="E1046" si="2132">plan_id</f>
        <v>832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10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290</v>
      </c>
      <c r="B1047">
        <f t="shared" si="2074"/>
        <v>8</v>
      </c>
      <c r="C1047">
        <f t="shared" si="2039"/>
        <v>32</v>
      </c>
      <c r="E1047">
        <f t="shared" ref="E1047" si="2134">plan_id</f>
        <v>832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10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290</v>
      </c>
      <c r="B1048">
        <f t="shared" si="2074"/>
        <v>8</v>
      </c>
      <c r="C1048">
        <f t="shared" si="2039"/>
        <v>33</v>
      </c>
      <c r="E1048">
        <f t="shared" ref="E1048" si="2136">plan_id</f>
        <v>832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10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290</v>
      </c>
      <c r="B1049">
        <f t="shared" si="2074"/>
        <v>8</v>
      </c>
      <c r="C1049">
        <f t="shared" si="2039"/>
        <v>34</v>
      </c>
      <c r="E1049">
        <f t="shared" ref="E1049" si="2138">plan_id</f>
        <v>832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10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290</v>
      </c>
      <c r="B1050">
        <f t="shared" si="2074"/>
        <v>8</v>
      </c>
      <c r="C1050">
        <f t="shared" si="2039"/>
        <v>35</v>
      </c>
      <c r="E1050">
        <f t="shared" ref="E1050" si="2140">plan_id</f>
        <v>832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10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290</v>
      </c>
      <c r="B1051">
        <f t="shared" si="2074"/>
        <v>8</v>
      </c>
      <c r="C1051">
        <f t="shared" si="2039"/>
        <v>36</v>
      </c>
      <c r="E1051">
        <f t="shared" ref="E1051" si="2142">plan_id</f>
        <v>832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10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t="s">
        <v>290</v>
      </c>
      <c r="B1052">
        <f t="shared" si="2074"/>
        <v>8</v>
      </c>
      <c r="C1052">
        <f t="shared" si="2039"/>
        <v>37</v>
      </c>
      <c r="E1052">
        <f t="shared" ref="E1052" si="2144">plan_id</f>
        <v>832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10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8.2500000000000004E-2</v>
      </c>
    </row>
    <row r="1053" spans="1:8" x14ac:dyDescent="0.3">
      <c r="A1053" t="s">
        <v>290</v>
      </c>
      <c r="B1053">
        <f t="shared" si="2074"/>
        <v>8</v>
      </c>
      <c r="C1053">
        <f t="shared" si="2039"/>
        <v>38</v>
      </c>
      <c r="E1053">
        <f t="shared" ref="E1053" si="2146">plan_id</f>
        <v>832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10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290</v>
      </c>
      <c r="B1054">
        <f t="shared" si="2074"/>
        <v>8</v>
      </c>
      <c r="C1054">
        <f t="shared" si="2039"/>
        <v>39</v>
      </c>
      <c r="E1054">
        <f t="shared" ref="E1054" si="2148">plan_id</f>
        <v>832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10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3.2%-9%</v>
      </c>
    </row>
    <row r="1055" spans="1:8" x14ac:dyDescent="0.3">
      <c r="A1055" t="s">
        <v>290</v>
      </c>
      <c r="B1055">
        <f t="shared" si="2074"/>
        <v>8</v>
      </c>
      <c r="C1055">
        <f t="shared" si="2039"/>
        <v>40</v>
      </c>
      <c r="E1055">
        <f t="shared" ref="E1055" si="2150">plan_id</f>
        <v>832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10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49-52</v>
      </c>
    </row>
    <row r="1056" spans="1:8" x14ac:dyDescent="0.3">
      <c r="A1056" t="s">
        <v>290</v>
      </c>
      <c r="B1056">
        <f t="shared" si="2074"/>
        <v>8</v>
      </c>
      <c r="C1056">
        <f t="shared" si="2039"/>
        <v>41</v>
      </c>
      <c r="E1056">
        <f t="shared" ref="E1056" si="2152">plan_id</f>
        <v>832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10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49-52</v>
      </c>
    </row>
    <row r="1057" spans="1:8" x14ac:dyDescent="0.3">
      <c r="A1057" t="s">
        <v>290</v>
      </c>
      <c r="B1057">
        <f t="shared" si="2074"/>
        <v>8</v>
      </c>
      <c r="C1057">
        <f t="shared" si="2039"/>
        <v>42</v>
      </c>
      <c r="E1057">
        <f t="shared" ref="E1057" si="2154">plan_id</f>
        <v>832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10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1983 Sex Distinct Graduated Group Annuity Mortality Table</v>
      </c>
    </row>
    <row r="1058" spans="1:8" x14ac:dyDescent="0.3">
      <c r="A1058" t="s">
        <v>290</v>
      </c>
      <c r="B1058">
        <f t="shared" si="2074"/>
        <v>8</v>
      </c>
      <c r="C1058">
        <f t="shared" si="2039"/>
        <v>43</v>
      </c>
      <c r="E1058">
        <f t="shared" ref="E1058" si="2156">plan_id</f>
        <v>832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10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">
      <c r="A1059" t="s">
        <v>290</v>
      </c>
      <c r="B1059">
        <f t="shared" si="2074"/>
        <v>8</v>
      </c>
      <c r="C1059">
        <f t="shared" si="2039"/>
        <v>44</v>
      </c>
      <c r="E1059">
        <f t="shared" ref="E1059" si="2158">plan_id</f>
        <v>832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10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290</v>
      </c>
      <c r="B1060">
        <f t="shared" si="2074"/>
        <v>8</v>
      </c>
      <c r="C1060">
        <f t="shared" si="2039"/>
        <v>45</v>
      </c>
      <c r="E1060">
        <f t="shared" ref="E1060" si="2160">plan_id</f>
        <v>832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10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290</v>
      </c>
      <c r="B1061">
        <f t="shared" si="2074"/>
        <v>8</v>
      </c>
      <c r="C1061">
        <f t="shared" si="2039"/>
        <v>46</v>
      </c>
      <c r="E1061">
        <f t="shared" ref="E1061" si="2162">plan_id</f>
        <v>832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10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Female: Attained age plus 1</v>
      </c>
    </row>
    <row r="1062" spans="1:8" x14ac:dyDescent="0.3">
      <c r="A1062" t="s">
        <v>290</v>
      </c>
      <c r="B1062">
        <f t="shared" si="2074"/>
        <v>8</v>
      </c>
      <c r="C1062">
        <f t="shared" si="2039"/>
        <v>47</v>
      </c>
      <c r="E1062">
        <f t="shared" ref="E1062" si="2164">plan_id</f>
        <v>832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10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">
      <c r="A1063" t="s">
        <v>290</v>
      </c>
      <c r="B1063">
        <f t="shared" si="2074"/>
        <v>8</v>
      </c>
      <c r="C1063">
        <f t="shared" si="2039"/>
        <v>48</v>
      </c>
      <c r="E1063">
        <f t="shared" ref="E1063" si="2166">plan_id</f>
        <v>832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104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 Years</v>
      </c>
    </row>
    <row r="1064" spans="1:8" x14ac:dyDescent="0.3">
      <c r="A1064" t="s">
        <v>290</v>
      </c>
      <c r="B1064">
        <f t="shared" si="2074"/>
        <v>8</v>
      </c>
      <c r="C1064">
        <f t="shared" si="2039"/>
        <v>49</v>
      </c>
      <c r="E1064">
        <f t="shared" ref="E1064" si="2168">plan_id</f>
        <v>832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10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PUC</v>
      </c>
    </row>
    <row r="1065" spans="1:8" x14ac:dyDescent="0.3">
      <c r="A1065" t="s">
        <v>290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832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10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8.2500000000000004E-2</v>
      </c>
    </row>
    <row r="1066" spans="1:8" x14ac:dyDescent="0.3">
      <c r="A1066" t="s">
        <v>290</v>
      </c>
      <c r="B1066">
        <f t="shared" si="2074"/>
        <v>8</v>
      </c>
      <c r="C1066">
        <f t="shared" si="2170"/>
        <v>51</v>
      </c>
      <c r="E1066">
        <f t="shared" ref="E1066" si="2173">plan_id</f>
        <v>832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10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290</v>
      </c>
      <c r="B1067">
        <f t="shared" si="2074"/>
        <v>8</v>
      </c>
      <c r="C1067">
        <f t="shared" si="2170"/>
        <v>52</v>
      </c>
      <c r="E1067">
        <f t="shared" ref="E1067" si="2175">plan_id</f>
        <v>832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10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8.2500000000000004E-2</v>
      </c>
    </row>
    <row r="1068" spans="1:8" x14ac:dyDescent="0.3">
      <c r="A1068" t="s">
        <v>290</v>
      </c>
      <c r="B1068">
        <f t="shared" si="2074"/>
        <v>8</v>
      </c>
      <c r="C1068">
        <f t="shared" si="2170"/>
        <v>53</v>
      </c>
      <c r="E1068">
        <f t="shared" ref="E1068" si="2177">plan_id</f>
        <v>832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10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">
      <c r="A1069" t="s">
        <v>290</v>
      </c>
      <c r="B1069">
        <f t="shared" si="2074"/>
        <v>8</v>
      </c>
      <c r="C1069">
        <f t="shared" si="2170"/>
        <v>54</v>
      </c>
      <c r="E1069">
        <f t="shared" ref="E1069" si="2179">plan_id</f>
        <v>832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10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9.8699999999999996E-2</v>
      </c>
    </row>
    <row r="1070" spans="1:8" x14ac:dyDescent="0.3">
      <c r="A1070" t="s">
        <v>290</v>
      </c>
      <c r="B1070">
        <f t="shared" si="2074"/>
        <v>8</v>
      </c>
      <c r="C1070">
        <f t="shared" si="2170"/>
        <v>55</v>
      </c>
      <c r="E1070">
        <f t="shared" ref="E1070" si="2181">plan_id</f>
        <v>832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10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9.7100000000000006E-2</v>
      </c>
    </row>
    <row r="1071" spans="1:8" x14ac:dyDescent="0.3">
      <c r="A1071" t="s">
        <v>290</v>
      </c>
      <c r="B1071">
        <f t="shared" si="2074"/>
        <v>8</v>
      </c>
      <c r="C1071">
        <f t="shared" si="2170"/>
        <v>56</v>
      </c>
      <c r="E1071">
        <f t="shared" ref="E1071" si="2183">plan_id</f>
        <v>832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10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9.6492190956874008E-4</v>
      </c>
    </row>
    <row r="1072" spans="1:8" x14ac:dyDescent="0.3">
      <c r="A1072" t="s">
        <v>290</v>
      </c>
      <c r="B1072">
        <f t="shared" si="2074"/>
        <v>8</v>
      </c>
      <c r="C1072">
        <f t="shared" si="2170"/>
        <v>57</v>
      </c>
      <c r="E1072">
        <f t="shared" ref="E1072" si="2185">plan_id</f>
        <v>832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10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290</v>
      </c>
      <c r="B1073">
        <f t="shared" si="2074"/>
        <v>8</v>
      </c>
      <c r="C1073">
        <f t="shared" si="2170"/>
        <v>58</v>
      </c>
      <c r="E1073">
        <f t="shared" ref="E1073" si="2187">plan_id</f>
        <v>832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10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12082682000</v>
      </c>
    </row>
    <row r="1074" spans="1:8" x14ac:dyDescent="0.3">
      <c r="A1074" t="s">
        <v>290</v>
      </c>
      <c r="B1074">
        <f t="shared" si="2074"/>
        <v>8</v>
      </c>
      <c r="C1074">
        <f t="shared" si="2170"/>
        <v>59</v>
      </c>
      <c r="E1074">
        <f t="shared" ref="E1074" si="2189">plan_id</f>
        <v>832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10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18699765000</v>
      </c>
    </row>
    <row r="1075" spans="1:8" x14ac:dyDescent="0.3">
      <c r="A1075" t="s">
        <v>290</v>
      </c>
      <c r="B1075">
        <f t="shared" si="2074"/>
        <v>8</v>
      </c>
      <c r="C1075">
        <f t="shared" si="2170"/>
        <v>60</v>
      </c>
      <c r="E1075">
        <f t="shared" ref="E1075" si="2191">plan_id</f>
        <v>832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10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6617083000</v>
      </c>
    </row>
    <row r="1076" spans="1:8" x14ac:dyDescent="0.3">
      <c r="A1076" t="s">
        <v>290</v>
      </c>
      <c r="B1076">
        <f t="shared" si="2074"/>
        <v>8</v>
      </c>
      <c r="C1076">
        <f t="shared" si="2170"/>
        <v>61</v>
      </c>
      <c r="E1076">
        <f t="shared" ref="E1076" si="2193">plan_id</f>
        <v>832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10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0.64600000000000002</v>
      </c>
    </row>
    <row r="1077" spans="1:8" x14ac:dyDescent="0.3">
      <c r="A1077" t="s">
        <v>290</v>
      </c>
      <c r="B1077">
        <f t="shared" si="2074"/>
        <v>8</v>
      </c>
      <c r="C1077">
        <f t="shared" si="2170"/>
        <v>62</v>
      </c>
      <c r="E1077">
        <f t="shared" ref="E1077" si="2195">plan_id</f>
        <v>832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10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3132169000</v>
      </c>
    </row>
    <row r="1078" spans="1:8" x14ac:dyDescent="0.3">
      <c r="A1078" t="s">
        <v>290</v>
      </c>
      <c r="B1078">
        <f t="shared" si="2074"/>
        <v>8</v>
      </c>
      <c r="C1078">
        <f t="shared" si="2170"/>
        <v>63</v>
      </c>
      <c r="E1078">
        <f t="shared" ref="E1078" si="2197">plan_id</f>
        <v>832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10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-178459042</v>
      </c>
    </row>
    <row r="1079" spans="1:8" x14ac:dyDescent="0.3">
      <c r="A1079" t="s">
        <v>290</v>
      </c>
      <c r="B1079">
        <f t="shared" si="2074"/>
        <v>8</v>
      </c>
      <c r="C1079">
        <f t="shared" si="2170"/>
        <v>64</v>
      </c>
      <c r="E1079">
        <f t="shared" ref="E1079" si="2199">plan_id</f>
        <v>832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10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290</v>
      </c>
      <c r="B1080">
        <f t="shared" si="2074"/>
        <v>8</v>
      </c>
      <c r="C1080">
        <f t="shared" si="2170"/>
        <v>65</v>
      </c>
      <c r="E1080">
        <f t="shared" ref="E1080" si="2201">plan_id</f>
        <v>832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10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290</v>
      </c>
      <c r="B1081">
        <f t="shared" si="2074"/>
        <v>8</v>
      </c>
      <c r="C1081">
        <f t="shared" si="2170"/>
        <v>66</v>
      </c>
      <c r="E1081">
        <f t="shared" ref="E1081" si="2203">plan_id</f>
        <v>832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10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290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832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10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290</v>
      </c>
      <c r="B1083">
        <f>B1082</f>
        <v>8</v>
      </c>
      <c r="C1083">
        <f t="shared" si="2170"/>
        <v>68</v>
      </c>
      <c r="E1083">
        <f t="shared" ref="E1083" si="2208">plan_id</f>
        <v>832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10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290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832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10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290</v>
      </c>
      <c r="B1085">
        <f t="shared" si="2210"/>
        <v>8</v>
      </c>
      <c r="C1085">
        <f t="shared" si="2170"/>
        <v>70</v>
      </c>
      <c r="E1085">
        <f t="shared" ref="E1085" si="2213">plan_id</f>
        <v>832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10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290</v>
      </c>
      <c r="B1086">
        <f t="shared" si="2210"/>
        <v>8</v>
      </c>
      <c r="C1086">
        <f t="shared" si="2170"/>
        <v>71</v>
      </c>
      <c r="E1086">
        <f t="shared" ref="E1086" si="2215">plan_id</f>
        <v>832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10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290</v>
      </c>
      <c r="B1087">
        <f t="shared" si="2210"/>
        <v>8</v>
      </c>
      <c r="C1087">
        <f t="shared" si="2170"/>
        <v>72</v>
      </c>
      <c r="E1087">
        <f t="shared" ref="E1087" si="2217">plan_id</f>
        <v>832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10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290</v>
      </c>
      <c r="B1088">
        <f t="shared" si="2210"/>
        <v>8</v>
      </c>
      <c r="C1088">
        <f t="shared" si="2170"/>
        <v>73</v>
      </c>
      <c r="E1088">
        <f t="shared" ref="E1088" si="2219">plan_id</f>
        <v>832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10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290</v>
      </c>
      <c r="B1089">
        <f t="shared" si="2210"/>
        <v>8</v>
      </c>
      <c r="C1089">
        <f t="shared" si="2170"/>
        <v>74</v>
      </c>
      <c r="E1089">
        <f t="shared" ref="E1089" si="2221">plan_id</f>
        <v>832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10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290</v>
      </c>
      <c r="B1090">
        <f t="shared" si="2210"/>
        <v>8</v>
      </c>
      <c r="C1090">
        <f t="shared" si="2170"/>
        <v>75</v>
      </c>
      <c r="E1090">
        <f t="shared" ref="E1090" si="2223">plan_id</f>
        <v>832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10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290</v>
      </c>
      <c r="B1091">
        <f t="shared" si="2210"/>
        <v>8</v>
      </c>
      <c r="C1091">
        <f t="shared" si="2170"/>
        <v>76</v>
      </c>
      <c r="E1091">
        <f t="shared" ref="E1091" si="2225">plan_id</f>
        <v>832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10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290</v>
      </c>
      <c r="B1092">
        <f t="shared" si="2210"/>
        <v>8</v>
      </c>
      <c r="C1092">
        <f t="shared" si="2170"/>
        <v>77</v>
      </c>
      <c r="E1092">
        <f t="shared" ref="E1092" si="2227">plan_id</f>
        <v>832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10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290</v>
      </c>
      <c r="B1093">
        <f t="shared" si="2210"/>
        <v>8</v>
      </c>
      <c r="C1093">
        <f t="shared" si="2170"/>
        <v>78</v>
      </c>
      <c r="E1093">
        <f t="shared" ref="E1093" si="2229">plan_id</f>
        <v>832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10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290</v>
      </c>
      <c r="B1094">
        <f t="shared" si="2210"/>
        <v>8</v>
      </c>
      <c r="C1094">
        <f t="shared" si="2170"/>
        <v>79</v>
      </c>
      <c r="E1094">
        <f t="shared" ref="E1094" si="2231">plan_id</f>
        <v>832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10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290</v>
      </c>
      <c r="B1095">
        <f t="shared" si="2210"/>
        <v>8</v>
      </c>
      <c r="C1095">
        <f t="shared" si="2170"/>
        <v>80</v>
      </c>
      <c r="E1095">
        <f t="shared" ref="E1095" si="2233">plan_id</f>
        <v>832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10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290</v>
      </c>
      <c r="B1096">
        <f t="shared" si="2210"/>
        <v>8</v>
      </c>
      <c r="C1096">
        <f t="shared" si="2170"/>
        <v>81</v>
      </c>
      <c r="E1096">
        <f t="shared" ref="E1096" si="2235">plan_id</f>
        <v>832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10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290</v>
      </c>
      <c r="B1097">
        <f t="shared" si="2210"/>
        <v>8</v>
      </c>
      <c r="C1097">
        <f t="shared" si="2170"/>
        <v>82</v>
      </c>
      <c r="E1097">
        <f t="shared" ref="E1097" si="2237">plan_id</f>
        <v>832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10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-141392659</v>
      </c>
    </row>
    <row r="1098" spans="1:8" x14ac:dyDescent="0.3">
      <c r="A1098" t="s">
        <v>290</v>
      </c>
      <c r="B1098">
        <f t="shared" si="2210"/>
        <v>8</v>
      </c>
      <c r="C1098">
        <f t="shared" si="2170"/>
        <v>83</v>
      </c>
      <c r="E1098">
        <f t="shared" ref="E1098" si="2239">plan_id</f>
        <v>832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10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290</v>
      </c>
      <c r="B1099">
        <f t="shared" si="2210"/>
        <v>8</v>
      </c>
      <c r="C1099">
        <f t="shared" si="2170"/>
        <v>84</v>
      </c>
      <c r="E1099">
        <f t="shared" ref="E1099" si="2241">plan_id</f>
        <v>832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10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290</v>
      </c>
      <c r="B1100">
        <f t="shared" si="2210"/>
        <v>8</v>
      </c>
      <c r="C1100">
        <f t="shared" si="2170"/>
        <v>85</v>
      </c>
      <c r="E1100">
        <f t="shared" ref="E1100" si="2243">plan_id</f>
        <v>832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10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290</v>
      </c>
      <c r="B1101">
        <f t="shared" si="2210"/>
        <v>8</v>
      </c>
      <c r="C1101">
        <f t="shared" si="2170"/>
        <v>86</v>
      </c>
      <c r="E1101">
        <f t="shared" ref="E1101" si="2245">plan_id</f>
        <v>832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10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-23436372</v>
      </c>
    </row>
    <row r="1102" spans="1:8" x14ac:dyDescent="0.3">
      <c r="A1102" t="s">
        <v>290</v>
      </c>
      <c r="B1102">
        <f t="shared" si="2210"/>
        <v>8</v>
      </c>
      <c r="C1102">
        <f t="shared" si="2170"/>
        <v>87</v>
      </c>
      <c r="E1102">
        <f t="shared" ref="E1102" si="2247">plan_id</f>
        <v>832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10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290</v>
      </c>
      <c r="B1103">
        <f t="shared" si="2210"/>
        <v>8</v>
      </c>
      <c r="C1103">
        <f t="shared" si="2170"/>
        <v>88</v>
      </c>
      <c r="E1103">
        <f t="shared" ref="E1103" si="2249">plan_id</f>
        <v>832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10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290</v>
      </c>
      <c r="B1104">
        <f t="shared" si="2210"/>
        <v>8</v>
      </c>
      <c r="C1104">
        <f t="shared" si="2170"/>
        <v>89</v>
      </c>
      <c r="E1104">
        <f t="shared" ref="E1104" si="2251">plan_id</f>
        <v>832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10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89229521</v>
      </c>
    </row>
    <row r="1105" spans="1:8" x14ac:dyDescent="0.3">
      <c r="A1105" t="s">
        <v>290</v>
      </c>
      <c r="B1105">
        <f t="shared" si="2210"/>
        <v>8</v>
      </c>
      <c r="C1105">
        <f t="shared" si="2170"/>
        <v>90</v>
      </c>
      <c r="E1105">
        <f t="shared" ref="E1105" si="2253">plan_id</f>
        <v>832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10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290</v>
      </c>
      <c r="B1106">
        <f t="shared" si="2210"/>
        <v>8</v>
      </c>
      <c r="C1106">
        <f t="shared" si="2170"/>
        <v>91</v>
      </c>
      <c r="E1106">
        <f t="shared" ref="E1106" si="2255">plan_id</f>
        <v>832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10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290</v>
      </c>
      <c r="B1107">
        <f t="shared" si="2210"/>
        <v>8</v>
      </c>
      <c r="C1107">
        <f t="shared" si="2170"/>
        <v>92</v>
      </c>
      <c r="E1107">
        <f t="shared" ref="E1107" si="2257">plan_id</f>
        <v>832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10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563976575</v>
      </c>
    </row>
    <row r="1108" spans="1:8" x14ac:dyDescent="0.3">
      <c r="A1108" t="s">
        <v>290</v>
      </c>
      <c r="B1108">
        <f t="shared" si="2210"/>
        <v>8</v>
      </c>
      <c r="C1108">
        <f t="shared" si="2170"/>
        <v>93</v>
      </c>
      <c r="E1108">
        <f t="shared" ref="E1108" si="2259">plan_id</f>
        <v>832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10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290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832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10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</v>
      </c>
    </row>
    <row r="1110" spans="1:8" x14ac:dyDescent="0.3">
      <c r="A1110" t="s">
        <v>290</v>
      </c>
      <c r="B1110">
        <f t="shared" si="2261"/>
        <v>9</v>
      </c>
      <c r="C1110">
        <f t="shared" si="2170"/>
        <v>4</v>
      </c>
      <c r="E1110">
        <f t="shared" ref="E1110" si="2264">plan_id</f>
        <v>832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10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SJ Actuarial Associates</v>
      </c>
    </row>
    <row r="1111" spans="1:8" x14ac:dyDescent="0.3">
      <c r="A1111" t="s">
        <v>290</v>
      </c>
      <c r="B1111">
        <f t="shared" si="2261"/>
        <v>9</v>
      </c>
      <c r="C1111">
        <f t="shared" si="2170"/>
        <v>5</v>
      </c>
      <c r="E1111">
        <f t="shared" ref="E1111" si="2266">plan_id</f>
        <v>832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10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0.15379999999999999</v>
      </c>
    </row>
    <row r="1112" spans="1:8" x14ac:dyDescent="0.3">
      <c r="A1112" t="s">
        <v>290</v>
      </c>
      <c r="B1112">
        <f t="shared" si="2261"/>
        <v>9</v>
      </c>
      <c r="C1112">
        <f t="shared" si="2170"/>
        <v>6</v>
      </c>
      <c r="E1112">
        <f t="shared" ref="E1112" si="2268">plan_id</f>
        <v>832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10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6.9335999999999995E-2</v>
      </c>
    </row>
    <row r="1113" spans="1:8" x14ac:dyDescent="0.3">
      <c r="A1113" t="s">
        <v>290</v>
      </c>
      <c r="B1113">
        <f t="shared" si="2261"/>
        <v>9</v>
      </c>
      <c r="C1113">
        <f t="shared" si="2170"/>
        <v>7</v>
      </c>
      <c r="E1113">
        <f t="shared" ref="E1113" si="2270">plan_id</f>
        <v>832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10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8.4463999999999997E-2</v>
      </c>
    </row>
    <row r="1114" spans="1:8" x14ac:dyDescent="0.3">
      <c r="A1114" t="s">
        <v>290</v>
      </c>
      <c r="B1114">
        <f t="shared" si="2261"/>
        <v>9</v>
      </c>
      <c r="C1114">
        <f t="shared" si="2170"/>
        <v>8</v>
      </c>
      <c r="E1114">
        <f t="shared" ref="E1114" si="2272">plan_id</f>
        <v>832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10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-331785667</v>
      </c>
    </row>
    <row r="1115" spans="1:8" x14ac:dyDescent="0.3">
      <c r="A1115" t="s">
        <v>290</v>
      </c>
      <c r="B1115">
        <f t="shared" si="2261"/>
        <v>9</v>
      </c>
      <c r="C1115">
        <f t="shared" si="2170"/>
        <v>9</v>
      </c>
      <c r="E1115">
        <f t="shared" ref="E1115" si="2274">plan_id</f>
        <v>832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10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8.5099999999999995E-2</v>
      </c>
    </row>
    <row r="1116" spans="1:8" x14ac:dyDescent="0.3">
      <c r="A1116" t="s">
        <v>290</v>
      </c>
      <c r="B1116">
        <f t="shared" si="2261"/>
        <v>9</v>
      </c>
      <c r="C1116">
        <f t="shared" si="2170"/>
        <v>10</v>
      </c>
      <c r="E1116">
        <f t="shared" ref="E1116" si="2276">plan_id</f>
        <v>832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10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8.9663999999999994E-2</v>
      </c>
    </row>
    <row r="1117" spans="1:8" x14ac:dyDescent="0.3">
      <c r="A1117" t="s">
        <v>290</v>
      </c>
      <c r="B1117">
        <f t="shared" si="2261"/>
        <v>9</v>
      </c>
      <c r="C1117">
        <f t="shared" si="2170"/>
        <v>11</v>
      </c>
      <c r="E1117">
        <f t="shared" ref="E1117" si="2278">plan_id</f>
        <v>832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10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-4.5639999999999986E-3</v>
      </c>
    </row>
    <row r="1118" spans="1:8" x14ac:dyDescent="0.3">
      <c r="A1118" t="s">
        <v>290</v>
      </c>
      <c r="B1118">
        <f t="shared" si="2261"/>
        <v>9</v>
      </c>
      <c r="C1118">
        <f t="shared" si="2170"/>
        <v>12</v>
      </c>
      <c r="E1118">
        <f t="shared" ref="E1118" si="2280">plan_id</f>
        <v>832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10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837689455</v>
      </c>
    </row>
    <row r="1119" spans="1:8" x14ac:dyDescent="0.3">
      <c r="A1119" t="s">
        <v>290</v>
      </c>
      <c r="B1119">
        <f t="shared" si="2261"/>
        <v>9</v>
      </c>
      <c r="C1119">
        <f t="shared" si="2170"/>
        <v>13</v>
      </c>
      <c r="E1119">
        <f t="shared" ref="E1119" si="2282">plan_id</f>
        <v>832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10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258412024</v>
      </c>
    </row>
    <row r="1120" spans="1:8" x14ac:dyDescent="0.3">
      <c r="A1120" t="s">
        <v>290</v>
      </c>
      <c r="B1120">
        <f t="shared" si="2261"/>
        <v>9</v>
      </c>
      <c r="C1120">
        <f t="shared" si="2170"/>
        <v>14</v>
      </c>
      <c r="E1120">
        <f t="shared" ref="E1120" si="2284">plan_id</f>
        <v>832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10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290</v>
      </c>
      <c r="B1121">
        <f t="shared" si="2261"/>
        <v>9</v>
      </c>
      <c r="C1121">
        <f t="shared" si="2170"/>
        <v>15</v>
      </c>
      <c r="E1121">
        <f t="shared" ref="E1121" si="2286">plan_id</f>
        <v>832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10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0.11799999999999999</v>
      </c>
    </row>
    <row r="1122" spans="1:8" x14ac:dyDescent="0.3">
      <c r="A1122" t="s">
        <v>290</v>
      </c>
      <c r="B1122">
        <f t="shared" si="2261"/>
        <v>9</v>
      </c>
      <c r="C1122">
        <f t="shared" si="2170"/>
        <v>16</v>
      </c>
      <c r="E1122">
        <f t="shared" ref="E1122" si="2288">plan_id</f>
        <v>832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10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290</v>
      </c>
      <c r="B1123">
        <f t="shared" si="2261"/>
        <v>9</v>
      </c>
      <c r="C1123">
        <f t="shared" si="2170"/>
        <v>17</v>
      </c>
      <c r="E1123">
        <f t="shared" ref="E1123" si="2290">plan_id</f>
        <v>832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10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290</v>
      </c>
      <c r="B1124">
        <f t="shared" si="2261"/>
        <v>9</v>
      </c>
      <c r="C1124">
        <f t="shared" si="2170"/>
        <v>18</v>
      </c>
      <c r="E1124">
        <f t="shared" ref="E1124" si="2292">plan_id</f>
        <v>832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10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0.159</v>
      </c>
    </row>
    <row r="1125" spans="1:8" x14ac:dyDescent="0.3">
      <c r="A1125" t="s">
        <v>290</v>
      </c>
      <c r="B1125">
        <f t="shared" si="2261"/>
        <v>9</v>
      </c>
      <c r="C1125">
        <f t="shared" si="2170"/>
        <v>19</v>
      </c>
      <c r="E1125">
        <f t="shared" ref="E1125" si="2294">plan_id</f>
        <v>832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10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7.9899999999999999E-2</v>
      </c>
    </row>
    <row r="1126" spans="1:8" x14ac:dyDescent="0.3">
      <c r="A1126" t="s">
        <v>290</v>
      </c>
      <c r="B1126">
        <f t="shared" si="2261"/>
        <v>9</v>
      </c>
      <c r="C1126">
        <f t="shared" si="2170"/>
        <v>20</v>
      </c>
      <c r="E1126">
        <f t="shared" ref="E1126" si="2296">plan_id</f>
        <v>832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10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290</v>
      </c>
      <c r="B1127">
        <f t="shared" si="2261"/>
        <v>9</v>
      </c>
      <c r="C1127">
        <f t="shared" si="2170"/>
        <v>21</v>
      </c>
      <c r="E1127">
        <f t="shared" ref="E1127" si="2298">plan_id</f>
        <v>832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10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290</v>
      </c>
      <c r="B1128">
        <f t="shared" si="2261"/>
        <v>9</v>
      </c>
      <c r="C1128">
        <f t="shared" si="2170"/>
        <v>22</v>
      </c>
      <c r="E1128">
        <f t="shared" ref="E1128" si="2300">plan_id</f>
        <v>832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10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290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832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10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 xml:space="preserve">1) Annual pension with anuity- 2% of FAC times yrs of CS + $300 annual SB. 2) Annual pension with anuity 2.5% of FAC times yrs of CS + $300 annual SB. </v>
      </c>
    </row>
    <row r="1130" spans="1:8" x14ac:dyDescent="0.3">
      <c r="A1130" t="s">
        <v>290</v>
      </c>
      <c r="B1130">
        <f t="shared" si="2261"/>
        <v>9</v>
      </c>
      <c r="C1130">
        <f t="shared" si="2302"/>
        <v>24</v>
      </c>
      <c r="E1130">
        <f t="shared" ref="E1130" si="2305">plan_id</f>
        <v>832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10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290</v>
      </c>
      <c r="B1131">
        <f t="shared" si="2261"/>
        <v>9</v>
      </c>
      <c r="C1131">
        <f t="shared" si="2302"/>
        <v>25</v>
      </c>
      <c r="E1131">
        <f t="shared" ref="E1131" si="2307">plan_id</f>
        <v>832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10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290</v>
      </c>
      <c r="B1132">
        <f t="shared" si="2261"/>
        <v>9</v>
      </c>
      <c r="C1132">
        <f t="shared" si="2302"/>
        <v>26</v>
      </c>
      <c r="E1132">
        <f t="shared" ref="E1132" si="2309">plan_id</f>
        <v>832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10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290</v>
      </c>
      <c r="B1133">
        <f t="shared" si="2261"/>
        <v>9</v>
      </c>
      <c r="C1133">
        <f t="shared" si="2302"/>
        <v>27</v>
      </c>
      <c r="E1133">
        <f t="shared" ref="E1133" si="2312">plan_id</f>
        <v>832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10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Effective 1/3/02, min. benefits to surviving spose increases from $300-$600 pm, and for surviving minor children, from $150-$300 pm</v>
      </c>
    </row>
    <row r="1134" spans="1:8" x14ac:dyDescent="0.3">
      <c r="A1134" t="s">
        <v>290</v>
      </c>
      <c r="B1134">
        <f t="shared" si="2261"/>
        <v>9</v>
      </c>
      <c r="C1134">
        <f t="shared" si="2302"/>
        <v>28</v>
      </c>
      <c r="E1134">
        <f t="shared" ref="E1134" si="2314">plan_id</f>
        <v>832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10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290</v>
      </c>
      <c r="B1135">
        <f t="shared" si="2261"/>
        <v>9</v>
      </c>
      <c r="C1135">
        <f t="shared" si="2302"/>
        <v>29</v>
      </c>
      <c r="E1135">
        <f t="shared" ref="E1135" si="2316">plan_id</f>
        <v>832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10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">
      <c r="A1136" t="s">
        <v>290</v>
      </c>
      <c r="B1136">
        <f t="shared" si="2261"/>
        <v>9</v>
      </c>
      <c r="C1136">
        <f t="shared" si="2302"/>
        <v>30</v>
      </c>
      <c r="E1136">
        <f t="shared" ref="E1136" si="2318">plan_id</f>
        <v>832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10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290</v>
      </c>
      <c r="B1137">
        <f t="shared" si="2261"/>
        <v>9</v>
      </c>
      <c r="C1137">
        <f t="shared" si="2302"/>
        <v>31</v>
      </c>
      <c r="E1137">
        <f t="shared" ref="E1137" si="2320">plan_id</f>
        <v>832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10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">
      <c r="A1138" t="s">
        <v>290</v>
      </c>
      <c r="B1138">
        <f t="shared" si="2261"/>
        <v>9</v>
      </c>
      <c r="C1138">
        <f t="shared" si="2302"/>
        <v>32</v>
      </c>
      <c r="E1138">
        <f t="shared" ref="E1138" si="2322">plan_id</f>
        <v>832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10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290</v>
      </c>
      <c r="B1139">
        <f t="shared" si="2261"/>
        <v>9</v>
      </c>
      <c r="C1139">
        <f t="shared" si="2302"/>
        <v>33</v>
      </c>
      <c r="E1139">
        <f t="shared" ref="E1139" si="2324">plan_id</f>
        <v>832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10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290</v>
      </c>
      <c r="B1140">
        <f t="shared" si="2261"/>
        <v>9</v>
      </c>
      <c r="C1140">
        <f t="shared" si="2302"/>
        <v>34</v>
      </c>
      <c r="E1140">
        <f t="shared" ref="E1140" si="2326">plan_id</f>
        <v>832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10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290</v>
      </c>
      <c r="B1141">
        <f t="shared" si="2261"/>
        <v>9</v>
      </c>
      <c r="C1141">
        <f t="shared" si="2302"/>
        <v>35</v>
      </c>
      <c r="E1141">
        <f t="shared" ref="E1141" si="2328">plan_id</f>
        <v>832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10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290</v>
      </c>
      <c r="B1142">
        <f t="shared" si="2261"/>
        <v>9</v>
      </c>
      <c r="C1142">
        <f t="shared" si="2302"/>
        <v>36</v>
      </c>
      <c r="E1142">
        <f t="shared" ref="E1142" si="2330">plan_id</f>
        <v>832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10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3.2000000000000001E-2</v>
      </c>
    </row>
    <row r="1143" spans="1:8" x14ac:dyDescent="0.3">
      <c r="A1143" t="s">
        <v>290</v>
      </c>
      <c r="B1143">
        <f t="shared" si="2261"/>
        <v>9</v>
      </c>
      <c r="C1143">
        <f t="shared" si="2302"/>
        <v>37</v>
      </c>
      <c r="E1143">
        <f t="shared" ref="E1143" si="2332">plan_id</f>
        <v>832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10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8.2500000000000004E-2</v>
      </c>
    </row>
    <row r="1144" spans="1:8" x14ac:dyDescent="0.3">
      <c r="A1144" t="s">
        <v>290</v>
      </c>
      <c r="B1144">
        <f t="shared" si="2261"/>
        <v>9</v>
      </c>
      <c r="C1144">
        <f t="shared" si="2302"/>
        <v>38</v>
      </c>
      <c r="E1144">
        <f t="shared" ref="E1144" si="2334">plan_id</f>
        <v>832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10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t="s">
        <v>290</v>
      </c>
      <c r="B1145">
        <f t="shared" si="2261"/>
        <v>9</v>
      </c>
      <c r="C1145">
        <f t="shared" si="2302"/>
        <v>39</v>
      </c>
      <c r="E1145">
        <f t="shared" ref="E1145" si="2336">plan_id</f>
        <v>832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10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3.2%-9%</v>
      </c>
    </row>
    <row r="1146" spans="1:8" x14ac:dyDescent="0.3">
      <c r="A1146" t="s">
        <v>290</v>
      </c>
      <c r="B1146">
        <f t="shared" si="2261"/>
        <v>9</v>
      </c>
      <c r="C1146">
        <f t="shared" si="2302"/>
        <v>40</v>
      </c>
      <c r="E1146">
        <f t="shared" ref="E1146" si="2338">plan_id</f>
        <v>832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10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49-52</v>
      </c>
    </row>
    <row r="1147" spans="1:8" x14ac:dyDescent="0.3">
      <c r="A1147" t="s">
        <v>290</v>
      </c>
      <c r="B1147">
        <f t="shared" si="2261"/>
        <v>9</v>
      </c>
      <c r="C1147">
        <f t="shared" si="2302"/>
        <v>41</v>
      </c>
      <c r="E1147">
        <f t="shared" ref="E1147" si="2340">plan_id</f>
        <v>832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10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49-52</v>
      </c>
    </row>
    <row r="1148" spans="1:8" x14ac:dyDescent="0.3">
      <c r="A1148" t="s">
        <v>290</v>
      </c>
      <c r="B1148">
        <f t="shared" si="2261"/>
        <v>9</v>
      </c>
      <c r="C1148">
        <f t="shared" si="2302"/>
        <v>42</v>
      </c>
      <c r="E1148">
        <f t="shared" ref="E1148" si="2342">plan_id</f>
        <v>832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10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1983 Sex Distinct Graduated Group Annuity Mortality Table</v>
      </c>
    </row>
    <row r="1149" spans="1:8" x14ac:dyDescent="0.3">
      <c r="A1149" t="s">
        <v>290</v>
      </c>
      <c r="B1149">
        <f t="shared" si="2261"/>
        <v>9</v>
      </c>
      <c r="C1149">
        <f t="shared" si="2302"/>
        <v>43</v>
      </c>
      <c r="E1149">
        <f t="shared" ref="E1149" si="2344">plan_id</f>
        <v>832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10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">
      <c r="A1150" t="s">
        <v>290</v>
      </c>
      <c r="B1150">
        <f t="shared" si="2261"/>
        <v>9</v>
      </c>
      <c r="C1150">
        <f t="shared" si="2302"/>
        <v>44</v>
      </c>
      <c r="E1150">
        <f t="shared" ref="E1150" si="2346">plan_id</f>
        <v>832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10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290</v>
      </c>
      <c r="B1151">
        <f t="shared" si="2261"/>
        <v>9</v>
      </c>
      <c r="C1151">
        <f t="shared" si="2302"/>
        <v>45</v>
      </c>
      <c r="E1151">
        <f t="shared" ref="E1151" si="2348">plan_id</f>
        <v>832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10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290</v>
      </c>
      <c r="B1152">
        <f t="shared" si="2261"/>
        <v>9</v>
      </c>
      <c r="C1152">
        <f t="shared" si="2302"/>
        <v>46</v>
      </c>
      <c r="E1152">
        <f t="shared" ref="E1152" si="2350">plan_id</f>
        <v>832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10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Female: Attained age plus 1</v>
      </c>
    </row>
    <row r="1153" spans="1:8" x14ac:dyDescent="0.3">
      <c r="A1153" t="s">
        <v>290</v>
      </c>
      <c r="B1153">
        <f t="shared" si="2261"/>
        <v>9</v>
      </c>
      <c r="C1153">
        <f t="shared" si="2302"/>
        <v>47</v>
      </c>
      <c r="E1153">
        <f t="shared" ref="E1153" si="2352">plan_id</f>
        <v>832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10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290</v>
      </c>
      <c r="B1154">
        <f t="shared" si="2261"/>
        <v>9</v>
      </c>
      <c r="C1154">
        <f t="shared" si="2302"/>
        <v>48</v>
      </c>
      <c r="E1154">
        <f t="shared" ref="E1154" si="2354">plan_id</f>
        <v>832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104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40 Years</v>
      </c>
    </row>
    <row r="1155" spans="1:8" x14ac:dyDescent="0.3">
      <c r="A1155" t="s">
        <v>290</v>
      </c>
      <c r="B1155">
        <f t="shared" si="2261"/>
        <v>9</v>
      </c>
      <c r="C1155">
        <f t="shared" si="2302"/>
        <v>49</v>
      </c>
      <c r="E1155">
        <f t="shared" ref="E1155" si="2356">plan_id</f>
        <v>832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10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PUC</v>
      </c>
    </row>
    <row r="1156" spans="1:8" x14ac:dyDescent="0.3">
      <c r="A1156" t="s">
        <v>290</v>
      </c>
      <c r="B1156">
        <f t="shared" si="2261"/>
        <v>9</v>
      </c>
      <c r="C1156">
        <f t="shared" si="2302"/>
        <v>50</v>
      </c>
      <c r="E1156">
        <f t="shared" ref="E1156" si="2358">plan_id</f>
        <v>832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10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8.2500000000000004E-2</v>
      </c>
    </row>
    <row r="1157" spans="1:8" x14ac:dyDescent="0.3">
      <c r="A1157" t="s">
        <v>290</v>
      </c>
      <c r="B1157">
        <f t="shared" si="2261"/>
        <v>9</v>
      </c>
      <c r="C1157">
        <f t="shared" si="2302"/>
        <v>51</v>
      </c>
      <c r="E1157">
        <f t="shared" ref="E1157" si="2360">plan_id</f>
        <v>832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10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290</v>
      </c>
      <c r="B1158">
        <f t="shared" si="2261"/>
        <v>9</v>
      </c>
      <c r="C1158">
        <f t="shared" si="2302"/>
        <v>52</v>
      </c>
      <c r="E1158">
        <f t="shared" ref="E1158" si="2362">plan_id</f>
        <v>832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10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8.2500000000000004E-2</v>
      </c>
    </row>
    <row r="1159" spans="1:8" x14ac:dyDescent="0.3">
      <c r="A1159" t="s">
        <v>290</v>
      </c>
      <c r="B1159">
        <f t="shared" si="2261"/>
        <v>9</v>
      </c>
      <c r="C1159">
        <f t="shared" si="2302"/>
        <v>53</v>
      </c>
      <c r="E1159">
        <f t="shared" ref="E1159" si="2364">plan_id</f>
        <v>832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10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">
      <c r="A1160" t="s">
        <v>290</v>
      </c>
      <c r="B1160">
        <f t="shared" si="2261"/>
        <v>9</v>
      </c>
      <c r="C1160">
        <f t="shared" si="2302"/>
        <v>54</v>
      </c>
      <c r="E1160">
        <f t="shared" ref="E1160" si="2366">plan_id</f>
        <v>832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10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0.1565</v>
      </c>
    </row>
    <row r="1161" spans="1:8" x14ac:dyDescent="0.3">
      <c r="A1161" t="s">
        <v>290</v>
      </c>
      <c r="B1161">
        <f t="shared" si="2261"/>
        <v>9</v>
      </c>
      <c r="C1161">
        <f t="shared" si="2302"/>
        <v>55</v>
      </c>
      <c r="E1161">
        <f t="shared" ref="E1161" si="2368">plan_id</f>
        <v>832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10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0.13969999999999999</v>
      </c>
    </row>
    <row r="1162" spans="1:8" x14ac:dyDescent="0.3">
      <c r="A1162" t="s">
        <v>290</v>
      </c>
      <c r="B1162">
        <f t="shared" si="2261"/>
        <v>9</v>
      </c>
      <c r="C1162">
        <f t="shared" si="2302"/>
        <v>56</v>
      </c>
      <c r="E1162">
        <f t="shared" ref="E1162" si="2370">plan_id</f>
        <v>832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10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9.5258944118834085E-4</v>
      </c>
    </row>
    <row r="1163" spans="1:8" x14ac:dyDescent="0.3">
      <c r="A1163" t="s">
        <v>290</v>
      </c>
      <c r="B1163">
        <f t="shared" si="2261"/>
        <v>9</v>
      </c>
      <c r="C1163">
        <f t="shared" si="2302"/>
        <v>57</v>
      </c>
      <c r="E1163">
        <f t="shared" ref="E1163" si="2372">plan_id</f>
        <v>832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10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290</v>
      </c>
      <c r="B1164">
        <f t="shared" si="2261"/>
        <v>9</v>
      </c>
      <c r="C1164">
        <f t="shared" si="2302"/>
        <v>58</v>
      </c>
      <c r="E1164">
        <f t="shared" ref="E1164" si="2374">plan_id</f>
        <v>832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10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13088358000</v>
      </c>
    </row>
    <row r="1165" spans="1:8" x14ac:dyDescent="0.3">
      <c r="A1165" t="s">
        <v>290</v>
      </c>
      <c r="B1165">
        <f t="shared" si="2261"/>
        <v>9</v>
      </c>
      <c r="C1165">
        <f t="shared" si="2302"/>
        <v>59</v>
      </c>
      <c r="E1165">
        <f t="shared" ref="E1165" si="2376">plan_id</f>
        <v>832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10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19390781000</v>
      </c>
    </row>
    <row r="1166" spans="1:8" x14ac:dyDescent="0.3">
      <c r="A1166" t="s">
        <v>290</v>
      </c>
      <c r="B1166">
        <f t="shared" si="2261"/>
        <v>9</v>
      </c>
      <c r="C1166">
        <f t="shared" si="2302"/>
        <v>60</v>
      </c>
      <c r="E1166">
        <f t="shared" ref="E1166" si="2378">plan_id</f>
        <v>832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10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6302423000</v>
      </c>
    </row>
    <row r="1167" spans="1:8" x14ac:dyDescent="0.3">
      <c r="A1167" t="s">
        <v>290</v>
      </c>
      <c r="B1167">
        <f t="shared" si="2261"/>
        <v>9</v>
      </c>
      <c r="C1167">
        <f t="shared" si="2302"/>
        <v>61</v>
      </c>
      <c r="E1167">
        <f t="shared" ref="E1167" si="2380">plan_id</f>
        <v>832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10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0.67500000000000004</v>
      </c>
    </row>
    <row r="1168" spans="1:8" x14ac:dyDescent="0.3">
      <c r="A1168" t="s">
        <v>290</v>
      </c>
      <c r="B1168">
        <f t="shared" si="2261"/>
        <v>9</v>
      </c>
      <c r="C1168">
        <f t="shared" si="2302"/>
        <v>62</v>
      </c>
      <c r="E1168">
        <f t="shared" ref="E1168" si="2382">plan_id</f>
        <v>832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10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2892959000</v>
      </c>
    </row>
    <row r="1169" spans="1:8" x14ac:dyDescent="0.3">
      <c r="A1169" t="s">
        <v>290</v>
      </c>
      <c r="B1169">
        <f t="shared" si="2261"/>
        <v>9</v>
      </c>
      <c r="C1169">
        <f t="shared" si="2302"/>
        <v>63</v>
      </c>
      <c r="E1169">
        <f t="shared" ref="E1169" si="2384">plan_id</f>
        <v>832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10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-862858771</v>
      </c>
    </row>
    <row r="1170" spans="1:8" x14ac:dyDescent="0.3">
      <c r="A1170" t="s">
        <v>290</v>
      </c>
      <c r="B1170">
        <f t="shared" si="2261"/>
        <v>9</v>
      </c>
      <c r="C1170">
        <f t="shared" si="2302"/>
        <v>64</v>
      </c>
      <c r="E1170">
        <f t="shared" ref="E1170" si="2386">plan_id</f>
        <v>832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10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290</v>
      </c>
      <c r="B1171">
        <f t="shared" si="2261"/>
        <v>9</v>
      </c>
      <c r="C1171">
        <f t="shared" si="2302"/>
        <v>65</v>
      </c>
      <c r="E1171">
        <f t="shared" ref="E1171" si="2388">plan_id</f>
        <v>832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10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290</v>
      </c>
      <c r="B1172">
        <f t="shared" si="2261"/>
        <v>9</v>
      </c>
      <c r="C1172">
        <f t="shared" si="2302"/>
        <v>66</v>
      </c>
      <c r="E1172">
        <f t="shared" ref="E1172" si="2390">plan_id</f>
        <v>832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10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290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832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10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290</v>
      </c>
      <c r="B1174">
        <f>B1173</f>
        <v>9</v>
      </c>
      <c r="C1174">
        <f t="shared" si="2302"/>
        <v>68</v>
      </c>
      <c r="E1174">
        <f t="shared" ref="E1174" si="2395">plan_id</f>
        <v>832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10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290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832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10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290</v>
      </c>
      <c r="B1176">
        <f t="shared" si="2397"/>
        <v>9</v>
      </c>
      <c r="C1176">
        <f t="shared" si="2302"/>
        <v>70</v>
      </c>
      <c r="E1176">
        <f t="shared" ref="E1176" si="2400">plan_id</f>
        <v>832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10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290</v>
      </c>
      <c r="B1177">
        <f t="shared" si="2397"/>
        <v>9</v>
      </c>
      <c r="C1177">
        <f t="shared" si="2302"/>
        <v>71</v>
      </c>
      <c r="E1177">
        <f t="shared" ref="E1177" si="2402">plan_id</f>
        <v>832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10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290</v>
      </c>
      <c r="B1178">
        <f t="shared" si="2397"/>
        <v>9</v>
      </c>
      <c r="C1178">
        <f t="shared" si="2302"/>
        <v>72</v>
      </c>
      <c r="E1178">
        <f t="shared" ref="E1178" si="2404">plan_id</f>
        <v>832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10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290</v>
      </c>
      <c r="B1179">
        <f t="shared" si="2397"/>
        <v>9</v>
      </c>
      <c r="C1179">
        <f t="shared" si="2302"/>
        <v>73</v>
      </c>
      <c r="E1179">
        <f t="shared" ref="E1179" si="2406">plan_id</f>
        <v>832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10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290</v>
      </c>
      <c r="B1180">
        <f t="shared" si="2397"/>
        <v>9</v>
      </c>
      <c r="C1180">
        <f t="shared" si="2302"/>
        <v>74</v>
      </c>
      <c r="E1180">
        <f t="shared" ref="E1180" si="2408">plan_id</f>
        <v>832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10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290</v>
      </c>
      <c r="B1181">
        <f t="shared" si="2397"/>
        <v>9</v>
      </c>
      <c r="C1181">
        <f t="shared" si="2302"/>
        <v>75</v>
      </c>
      <c r="E1181">
        <f t="shared" ref="E1181" si="2410">plan_id</f>
        <v>832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10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290</v>
      </c>
      <c r="B1182">
        <f t="shared" si="2397"/>
        <v>9</v>
      </c>
      <c r="C1182">
        <f t="shared" si="2302"/>
        <v>76</v>
      </c>
      <c r="E1182">
        <f t="shared" ref="E1182" si="2412">plan_id</f>
        <v>832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10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290</v>
      </c>
      <c r="B1183">
        <f t="shared" si="2397"/>
        <v>9</v>
      </c>
      <c r="C1183">
        <f t="shared" si="2302"/>
        <v>77</v>
      </c>
      <c r="E1183">
        <f t="shared" ref="E1183" si="2414">plan_id</f>
        <v>832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10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290</v>
      </c>
      <c r="B1184">
        <f t="shared" si="2397"/>
        <v>9</v>
      </c>
      <c r="C1184">
        <f t="shared" si="2302"/>
        <v>78</v>
      </c>
      <c r="E1184">
        <f t="shared" ref="E1184" si="2416">plan_id</f>
        <v>832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10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290</v>
      </c>
      <c r="B1185">
        <f t="shared" si="2397"/>
        <v>9</v>
      </c>
      <c r="C1185">
        <f t="shared" si="2302"/>
        <v>79</v>
      </c>
      <c r="E1185">
        <f t="shared" ref="E1185" si="2418">plan_id</f>
        <v>832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10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290</v>
      </c>
      <c r="B1186">
        <f t="shared" si="2397"/>
        <v>9</v>
      </c>
      <c r="C1186">
        <f t="shared" si="2302"/>
        <v>80</v>
      </c>
      <c r="E1186">
        <f t="shared" ref="E1186" si="2420">plan_id</f>
        <v>832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10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290</v>
      </c>
      <c r="B1187">
        <f t="shared" si="2397"/>
        <v>9</v>
      </c>
      <c r="C1187">
        <f t="shared" si="2302"/>
        <v>81</v>
      </c>
      <c r="E1187">
        <f t="shared" ref="E1187" si="2422">plan_id</f>
        <v>832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10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290</v>
      </c>
      <c r="B1188">
        <f t="shared" si="2397"/>
        <v>9</v>
      </c>
      <c r="C1188">
        <f t="shared" si="2302"/>
        <v>82</v>
      </c>
      <c r="E1188">
        <f t="shared" ref="E1188" si="2424">plan_id</f>
        <v>832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10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-11575761</v>
      </c>
    </row>
    <row r="1189" spans="1:8" x14ac:dyDescent="0.3">
      <c r="A1189" t="s">
        <v>290</v>
      </c>
      <c r="B1189">
        <f t="shared" si="2397"/>
        <v>9</v>
      </c>
      <c r="C1189">
        <f t="shared" si="2302"/>
        <v>83</v>
      </c>
      <c r="E1189">
        <f t="shared" ref="E1189" si="2426">plan_id</f>
        <v>832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10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290</v>
      </c>
      <c r="B1190">
        <f t="shared" si="2397"/>
        <v>9</v>
      </c>
      <c r="C1190">
        <f t="shared" si="2302"/>
        <v>84</v>
      </c>
      <c r="E1190">
        <f t="shared" ref="E1190" si="2428">plan_id</f>
        <v>832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10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290</v>
      </c>
      <c r="B1191">
        <f t="shared" si="2397"/>
        <v>9</v>
      </c>
      <c r="C1191">
        <f t="shared" si="2302"/>
        <v>85</v>
      </c>
      <c r="E1191">
        <f t="shared" ref="E1191" si="2430">plan_id</f>
        <v>832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10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290</v>
      </c>
      <c r="B1192">
        <f t="shared" si="2397"/>
        <v>9</v>
      </c>
      <c r="C1192">
        <f t="shared" si="2302"/>
        <v>86</v>
      </c>
      <c r="E1192">
        <f t="shared" ref="E1192" si="2432">plan_id</f>
        <v>832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10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-257653560</v>
      </c>
    </row>
    <row r="1193" spans="1:8" x14ac:dyDescent="0.3">
      <c r="A1193" t="s">
        <v>290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832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10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290</v>
      </c>
      <c r="B1194">
        <f t="shared" si="2397"/>
        <v>9</v>
      </c>
      <c r="C1194">
        <f t="shared" si="2434"/>
        <v>88</v>
      </c>
      <c r="E1194">
        <f t="shared" ref="E1194" si="2437">plan_id</f>
        <v>832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10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290</v>
      </c>
      <c r="B1195">
        <f t="shared" si="2397"/>
        <v>9</v>
      </c>
      <c r="C1195">
        <f t="shared" si="2434"/>
        <v>89</v>
      </c>
      <c r="E1195">
        <f t="shared" ref="E1195" si="2439">plan_id</f>
        <v>832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10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431421829</v>
      </c>
    </row>
    <row r="1196" spans="1:8" x14ac:dyDescent="0.3">
      <c r="A1196" t="s">
        <v>290</v>
      </c>
      <c r="B1196">
        <f t="shared" si="2397"/>
        <v>9</v>
      </c>
      <c r="C1196">
        <f t="shared" si="2434"/>
        <v>90</v>
      </c>
      <c r="E1196">
        <f t="shared" ref="E1196" si="2441">plan_id</f>
        <v>832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10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290</v>
      </c>
      <c r="B1197">
        <f t="shared" si="2397"/>
        <v>9</v>
      </c>
      <c r="C1197">
        <f t="shared" si="2434"/>
        <v>91</v>
      </c>
      <c r="E1197">
        <f t="shared" ref="E1197" si="2443">plan_id</f>
        <v>832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10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290</v>
      </c>
      <c r="B1198">
        <f t="shared" si="2397"/>
        <v>9</v>
      </c>
      <c r="C1198">
        <f t="shared" si="2434"/>
        <v>92</v>
      </c>
      <c r="E1198">
        <f t="shared" ref="E1198" si="2445">plan_id</f>
        <v>832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10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562043074</v>
      </c>
    </row>
    <row r="1199" spans="1:8" x14ac:dyDescent="0.3">
      <c r="A1199" t="s">
        <v>290</v>
      </c>
      <c r="B1199">
        <f t="shared" si="2397"/>
        <v>9</v>
      </c>
      <c r="C1199">
        <f t="shared" si="2434"/>
        <v>93</v>
      </c>
      <c r="E1199">
        <f t="shared" ref="E1199" si="2447">plan_id</f>
        <v>832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10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290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832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10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">
      <c r="A1201" t="s">
        <v>290</v>
      </c>
      <c r="B1201">
        <f t="shared" si="2449"/>
        <v>10</v>
      </c>
      <c r="C1201">
        <f t="shared" si="2434"/>
        <v>4</v>
      </c>
      <c r="E1201">
        <f t="shared" ref="E1201" si="2452">plan_id</f>
        <v>832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10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SJ Actuarial Associates</v>
      </c>
    </row>
    <row r="1202" spans="1:8" x14ac:dyDescent="0.3">
      <c r="A1202" t="s">
        <v>290</v>
      </c>
      <c r="B1202">
        <f t="shared" si="2449"/>
        <v>10</v>
      </c>
      <c r="C1202">
        <f t="shared" si="2434"/>
        <v>5</v>
      </c>
      <c r="E1202">
        <f t="shared" ref="E1202" si="2454">plan_id</f>
        <v>832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10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0.1537</v>
      </c>
    </row>
    <row r="1203" spans="1:8" x14ac:dyDescent="0.3">
      <c r="A1203" t="s">
        <v>290</v>
      </c>
      <c r="B1203">
        <f t="shared" si="2449"/>
        <v>10</v>
      </c>
      <c r="C1203">
        <f t="shared" si="2434"/>
        <v>6</v>
      </c>
      <c r="E1203">
        <f t="shared" ref="E1203" si="2456">plan_id</f>
        <v>832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10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6.9453000000000001E-2</v>
      </c>
    </row>
    <row r="1204" spans="1:8" x14ac:dyDescent="0.3">
      <c r="A1204" t="s">
        <v>290</v>
      </c>
      <c r="B1204">
        <f t="shared" si="2449"/>
        <v>10</v>
      </c>
      <c r="C1204">
        <f t="shared" si="2434"/>
        <v>7</v>
      </c>
      <c r="E1204">
        <f t="shared" ref="E1204" si="2458">plan_id</f>
        <v>832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10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8.4247000000000002E-2</v>
      </c>
    </row>
    <row r="1205" spans="1:8" x14ac:dyDescent="0.3">
      <c r="A1205" t="s">
        <v>290</v>
      </c>
      <c r="B1205">
        <f t="shared" si="2449"/>
        <v>10</v>
      </c>
      <c r="C1205">
        <f t="shared" si="2434"/>
        <v>8</v>
      </c>
      <c r="E1205">
        <f t="shared" ref="E1205" si="2460">plan_id</f>
        <v>832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10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-322684972</v>
      </c>
    </row>
    <row r="1206" spans="1:8" x14ac:dyDescent="0.3">
      <c r="A1206" t="s">
        <v>290</v>
      </c>
      <c r="B1206">
        <f t="shared" si="2449"/>
        <v>10</v>
      </c>
      <c r="C1206">
        <f t="shared" si="2434"/>
        <v>9</v>
      </c>
      <c r="E1206">
        <f t="shared" ref="E1206" si="2462">plan_id</f>
        <v>832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10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7.2199999999999986E-2</v>
      </c>
    </row>
    <row r="1207" spans="1:8" x14ac:dyDescent="0.3">
      <c r="A1207" t="s">
        <v>290</v>
      </c>
      <c r="B1207">
        <f t="shared" si="2449"/>
        <v>10</v>
      </c>
      <c r="C1207">
        <f t="shared" si="2434"/>
        <v>10</v>
      </c>
      <c r="E1207">
        <f t="shared" ref="E1207" si="2464">plan_id</f>
        <v>832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10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7.654699999999999E-2</v>
      </c>
    </row>
    <row r="1208" spans="1:8" x14ac:dyDescent="0.3">
      <c r="A1208" t="s">
        <v>290</v>
      </c>
      <c r="B1208">
        <f t="shared" si="2449"/>
        <v>10</v>
      </c>
      <c r="C1208">
        <f t="shared" si="2434"/>
        <v>11</v>
      </c>
      <c r="E1208">
        <f t="shared" ref="E1208" si="2466">plan_id</f>
        <v>832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10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-4.3470000000000036E-3</v>
      </c>
    </row>
    <row r="1209" spans="1:8" x14ac:dyDescent="0.3">
      <c r="A1209" t="s">
        <v>290</v>
      </c>
      <c r="B1209">
        <f t="shared" si="2449"/>
        <v>10</v>
      </c>
      <c r="C1209">
        <f t="shared" si="2434"/>
        <v>12</v>
      </c>
      <c r="E1209">
        <f t="shared" ref="E1209" si="2468">plan_id</f>
        <v>832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10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876145954</v>
      </c>
    </row>
    <row r="1210" spans="1:8" x14ac:dyDescent="0.3">
      <c r="A1210" t="s">
        <v>290</v>
      </c>
      <c r="B1210">
        <f t="shared" si="2449"/>
        <v>10</v>
      </c>
      <c r="C1210">
        <f t="shared" si="2434"/>
        <v>13</v>
      </c>
      <c r="E1210">
        <f t="shared" ref="E1210" si="2470">plan_id</f>
        <v>832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10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282326101</v>
      </c>
    </row>
    <row r="1211" spans="1:8" x14ac:dyDescent="0.3">
      <c r="A1211" t="s">
        <v>290</v>
      </c>
      <c r="B1211">
        <f t="shared" si="2449"/>
        <v>10</v>
      </c>
      <c r="C1211">
        <f t="shared" si="2434"/>
        <v>14</v>
      </c>
      <c r="E1211">
        <f t="shared" ref="E1211" si="2472">plan_id</f>
        <v>832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10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290</v>
      </c>
      <c r="B1212">
        <f t="shared" si="2449"/>
        <v>10</v>
      </c>
      <c r="C1212">
        <f t="shared" si="2434"/>
        <v>15</v>
      </c>
      <c r="E1212">
        <f t="shared" ref="E1212" si="2474">plan_id</f>
        <v>832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10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0.11799999999999999</v>
      </c>
    </row>
    <row r="1213" spans="1:8" x14ac:dyDescent="0.3">
      <c r="A1213" t="s">
        <v>290</v>
      </c>
      <c r="B1213">
        <f t="shared" si="2449"/>
        <v>10</v>
      </c>
      <c r="C1213">
        <f t="shared" si="2434"/>
        <v>16</v>
      </c>
      <c r="E1213">
        <f t="shared" ref="E1213" si="2476">plan_id</f>
        <v>832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10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290</v>
      </c>
      <c r="B1214">
        <f t="shared" si="2449"/>
        <v>10</v>
      </c>
      <c r="C1214">
        <f t="shared" si="2434"/>
        <v>17</v>
      </c>
      <c r="E1214">
        <f t="shared" ref="E1214" si="2478">plan_id</f>
        <v>832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10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290</v>
      </c>
      <c r="B1215">
        <f t="shared" si="2449"/>
        <v>10</v>
      </c>
      <c r="C1215">
        <f t="shared" si="2434"/>
        <v>18</v>
      </c>
      <c r="E1215">
        <f t="shared" ref="E1215" si="2480">plan_id</f>
        <v>832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10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0.14599999999999999</v>
      </c>
    </row>
    <row r="1216" spans="1:8" x14ac:dyDescent="0.3">
      <c r="A1216" t="s">
        <v>290</v>
      </c>
      <c r="B1216">
        <f t="shared" si="2449"/>
        <v>10</v>
      </c>
      <c r="C1216">
        <f t="shared" si="2434"/>
        <v>19</v>
      </c>
      <c r="E1216">
        <f t="shared" ref="E1216" si="2482">plan_id</f>
        <v>832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10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7.9899999999999999E-2</v>
      </c>
    </row>
    <row r="1217" spans="1:8" x14ac:dyDescent="0.3">
      <c r="A1217" t="s">
        <v>290</v>
      </c>
      <c r="B1217">
        <f t="shared" si="2449"/>
        <v>10</v>
      </c>
      <c r="C1217">
        <f t="shared" si="2434"/>
        <v>20</v>
      </c>
      <c r="E1217">
        <f t="shared" ref="E1217" si="2484">plan_id</f>
        <v>832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10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290</v>
      </c>
      <c r="B1218">
        <f t="shared" si="2449"/>
        <v>10</v>
      </c>
      <c r="C1218">
        <f t="shared" si="2434"/>
        <v>21</v>
      </c>
      <c r="E1218">
        <f t="shared" ref="E1218" si="2486">plan_id</f>
        <v>832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10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290</v>
      </c>
      <c r="B1219">
        <f t="shared" si="2449"/>
        <v>10</v>
      </c>
      <c r="C1219">
        <f t="shared" si="2434"/>
        <v>22</v>
      </c>
      <c r="E1219">
        <f t="shared" ref="E1219" si="2488">plan_id</f>
        <v>832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10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290</v>
      </c>
      <c r="B1220">
        <f t="shared" si="2449"/>
        <v>10</v>
      </c>
      <c r="C1220">
        <f t="shared" si="2434"/>
        <v>23</v>
      </c>
      <c r="E1220">
        <f t="shared" ref="E1220" si="2490">plan_id</f>
        <v>832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10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 xml:space="preserve">1) Annual pension with anuity- 2% of FAC times yrs of CS + $300 annual SB. 2) Annual pension with anuity 2.5% of FAC times yrs of CS + $300 annual SB. </v>
      </c>
    </row>
    <row r="1221" spans="1:8" x14ac:dyDescent="0.3">
      <c r="A1221" t="s">
        <v>290</v>
      </c>
      <c r="B1221">
        <f t="shared" si="2449"/>
        <v>10</v>
      </c>
      <c r="C1221">
        <f t="shared" si="2434"/>
        <v>24</v>
      </c>
      <c r="E1221">
        <f t="shared" ref="E1221" si="2492">plan_id</f>
        <v>832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10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290</v>
      </c>
      <c r="B1222">
        <f t="shared" si="2449"/>
        <v>10</v>
      </c>
      <c r="C1222">
        <f t="shared" si="2434"/>
        <v>25</v>
      </c>
      <c r="E1222">
        <f t="shared" ref="E1222" si="2494">plan_id</f>
        <v>832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10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290</v>
      </c>
      <c r="B1223">
        <f t="shared" si="2449"/>
        <v>10</v>
      </c>
      <c r="C1223">
        <f t="shared" si="2434"/>
        <v>26</v>
      </c>
      <c r="E1223">
        <f t="shared" ref="E1223" si="2496">plan_id</f>
        <v>832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10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290</v>
      </c>
      <c r="B1224">
        <f t="shared" si="2449"/>
        <v>10</v>
      </c>
      <c r="C1224">
        <f t="shared" si="2434"/>
        <v>27</v>
      </c>
      <c r="E1224">
        <f t="shared" ref="E1224" si="2498">plan_id</f>
        <v>832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10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290</v>
      </c>
      <c r="B1225">
        <f t="shared" si="2449"/>
        <v>10</v>
      </c>
      <c r="C1225">
        <f t="shared" si="2434"/>
        <v>28</v>
      </c>
      <c r="E1225">
        <f t="shared" ref="E1225" si="2500">plan_id</f>
        <v>832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10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The COLA is limited to the lesser of 3% or the increase in the CPI-U for the calendar year immediately preceding the COLA</v>
      </c>
    </row>
    <row r="1226" spans="1:8" x14ac:dyDescent="0.3">
      <c r="A1226" t="s">
        <v>290</v>
      </c>
      <c r="B1226">
        <f t="shared" si="2449"/>
        <v>10</v>
      </c>
      <c r="C1226">
        <f t="shared" si="2434"/>
        <v>29</v>
      </c>
      <c r="E1226">
        <f t="shared" ref="E1226" si="2502">plan_id</f>
        <v>832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10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">
      <c r="A1227" t="s">
        <v>290</v>
      </c>
      <c r="B1227">
        <f t="shared" si="2449"/>
        <v>10</v>
      </c>
      <c r="C1227">
        <f t="shared" si="2434"/>
        <v>30</v>
      </c>
      <c r="E1227">
        <f t="shared" ref="E1227" si="2504">plan_id</f>
        <v>832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10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290</v>
      </c>
      <c r="B1228">
        <f t="shared" si="2449"/>
        <v>10</v>
      </c>
      <c r="C1228">
        <f t="shared" si="2434"/>
        <v>31</v>
      </c>
      <c r="E1228">
        <f t="shared" ref="E1228" si="2506">plan_id</f>
        <v>832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10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">
      <c r="A1229" t="s">
        <v>290</v>
      </c>
      <c r="B1229">
        <f t="shared" si="2449"/>
        <v>10</v>
      </c>
      <c r="C1229">
        <f t="shared" si="2434"/>
        <v>32</v>
      </c>
      <c r="E1229">
        <f t="shared" ref="E1229" si="2508">plan_id</f>
        <v>832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10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290</v>
      </c>
      <c r="B1230">
        <f t="shared" si="2449"/>
        <v>10</v>
      </c>
      <c r="C1230">
        <f t="shared" si="2434"/>
        <v>33</v>
      </c>
      <c r="E1230">
        <f t="shared" ref="E1230" si="2510">plan_id</f>
        <v>832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10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290</v>
      </c>
      <c r="B1231">
        <f t="shared" si="2449"/>
        <v>10</v>
      </c>
      <c r="C1231">
        <f t="shared" si="2434"/>
        <v>34</v>
      </c>
      <c r="E1231">
        <f t="shared" ref="E1231" si="2512">plan_id</f>
        <v>832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10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290</v>
      </c>
      <c r="B1232">
        <f t="shared" si="2449"/>
        <v>10</v>
      </c>
      <c r="C1232">
        <f t="shared" si="2434"/>
        <v>35</v>
      </c>
      <c r="E1232">
        <f t="shared" ref="E1232" si="2514">plan_id</f>
        <v>832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10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290</v>
      </c>
      <c r="B1233">
        <f t="shared" si="2449"/>
        <v>10</v>
      </c>
      <c r="C1233">
        <f t="shared" si="2434"/>
        <v>36</v>
      </c>
      <c r="E1233">
        <f t="shared" ref="E1233" si="2516">plan_id</f>
        <v>832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10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3.2000000000000001E-2</v>
      </c>
    </row>
    <row r="1234" spans="1:8" x14ac:dyDescent="0.3">
      <c r="A1234" t="s">
        <v>290</v>
      </c>
      <c r="B1234">
        <f t="shared" si="2449"/>
        <v>10</v>
      </c>
      <c r="C1234">
        <f t="shared" si="2434"/>
        <v>37</v>
      </c>
      <c r="E1234">
        <f t="shared" ref="E1234" si="2518">plan_id</f>
        <v>832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10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8.2500000000000004E-2</v>
      </c>
    </row>
    <row r="1235" spans="1:8" x14ac:dyDescent="0.3">
      <c r="A1235" t="s">
        <v>290</v>
      </c>
      <c r="B1235">
        <f t="shared" si="2449"/>
        <v>10</v>
      </c>
      <c r="C1235">
        <f t="shared" si="2434"/>
        <v>38</v>
      </c>
      <c r="E1235">
        <f t="shared" ref="E1235" si="2520">plan_id</f>
        <v>832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10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t="s">
        <v>290</v>
      </c>
      <c r="B1236">
        <f t="shared" si="2449"/>
        <v>10</v>
      </c>
      <c r="C1236">
        <f t="shared" si="2434"/>
        <v>39</v>
      </c>
      <c r="E1236">
        <f t="shared" ref="E1236" si="2522">plan_id</f>
        <v>832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10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3.2%-9%</v>
      </c>
    </row>
    <row r="1237" spans="1:8" x14ac:dyDescent="0.3">
      <c r="A1237" t="s">
        <v>290</v>
      </c>
      <c r="B1237">
        <f t="shared" si="2449"/>
        <v>10</v>
      </c>
      <c r="C1237">
        <f t="shared" si="2434"/>
        <v>40</v>
      </c>
      <c r="E1237">
        <f t="shared" ref="E1237" si="2524">plan_id</f>
        <v>832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10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48-51</v>
      </c>
    </row>
    <row r="1238" spans="1:8" x14ac:dyDescent="0.3">
      <c r="A1238" t="s">
        <v>290</v>
      </c>
      <c r="B1238">
        <f t="shared" si="2449"/>
        <v>10</v>
      </c>
      <c r="C1238">
        <f t="shared" si="2434"/>
        <v>41</v>
      </c>
      <c r="E1238">
        <f t="shared" ref="E1238" si="2526">plan_id</f>
        <v>832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10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48-51</v>
      </c>
    </row>
    <row r="1239" spans="1:8" x14ac:dyDescent="0.3">
      <c r="A1239" t="s">
        <v>290</v>
      </c>
      <c r="B1239">
        <f t="shared" si="2449"/>
        <v>10</v>
      </c>
      <c r="C1239">
        <f t="shared" si="2434"/>
        <v>42</v>
      </c>
      <c r="E1239">
        <f t="shared" ref="E1239" si="2528">plan_id</f>
        <v>832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10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1983 Sex Distinct Graduated Group Annuity Mortality Table</v>
      </c>
    </row>
    <row r="1240" spans="1:8" x14ac:dyDescent="0.3">
      <c r="A1240" t="s">
        <v>290</v>
      </c>
      <c r="B1240">
        <f t="shared" si="2449"/>
        <v>10</v>
      </c>
      <c r="C1240">
        <f t="shared" si="2434"/>
        <v>43</v>
      </c>
      <c r="E1240">
        <f t="shared" ref="E1240" si="2530">plan_id</f>
        <v>832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10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">
      <c r="A1241" t="s">
        <v>290</v>
      </c>
      <c r="B1241">
        <f t="shared" si="2449"/>
        <v>10</v>
      </c>
      <c r="C1241">
        <f t="shared" si="2434"/>
        <v>44</v>
      </c>
      <c r="E1241">
        <f t="shared" ref="E1241" si="2532">plan_id</f>
        <v>832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10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290</v>
      </c>
      <c r="B1242">
        <f t="shared" si="2449"/>
        <v>10</v>
      </c>
      <c r="C1242">
        <f t="shared" si="2434"/>
        <v>45</v>
      </c>
      <c r="E1242">
        <f t="shared" ref="E1242" si="2534">plan_id</f>
        <v>832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10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290</v>
      </c>
      <c r="B1243">
        <f t="shared" si="2449"/>
        <v>10</v>
      </c>
      <c r="C1243">
        <f t="shared" si="2434"/>
        <v>46</v>
      </c>
      <c r="E1243">
        <f t="shared" ref="E1243" si="2536">plan_id</f>
        <v>832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10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Female: Attained age plus 1</v>
      </c>
    </row>
    <row r="1244" spans="1:8" x14ac:dyDescent="0.3">
      <c r="A1244" t="s">
        <v>290</v>
      </c>
      <c r="B1244">
        <f t="shared" si="2449"/>
        <v>10</v>
      </c>
      <c r="C1244">
        <f t="shared" si="2434"/>
        <v>47</v>
      </c>
      <c r="E1244">
        <f t="shared" ref="E1244" si="2538">plan_id</f>
        <v>832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10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">
      <c r="A1245" t="s">
        <v>290</v>
      </c>
      <c r="B1245">
        <f t="shared" si="2449"/>
        <v>10</v>
      </c>
      <c r="C1245">
        <f t="shared" si="2434"/>
        <v>48</v>
      </c>
      <c r="E1245">
        <f t="shared" ref="E1245" si="2540">plan_id</f>
        <v>832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104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40 Years</v>
      </c>
    </row>
    <row r="1246" spans="1:8" x14ac:dyDescent="0.3">
      <c r="A1246" t="s">
        <v>290</v>
      </c>
      <c r="B1246">
        <f t="shared" si="2449"/>
        <v>10</v>
      </c>
      <c r="C1246">
        <f t="shared" si="2434"/>
        <v>49</v>
      </c>
      <c r="E1246">
        <f t="shared" ref="E1246" si="2542">plan_id</f>
        <v>832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10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PUC</v>
      </c>
    </row>
    <row r="1247" spans="1:8" x14ac:dyDescent="0.3">
      <c r="A1247" t="s">
        <v>290</v>
      </c>
      <c r="B1247">
        <f t="shared" si="2449"/>
        <v>10</v>
      </c>
      <c r="C1247">
        <f t="shared" si="2434"/>
        <v>50</v>
      </c>
      <c r="E1247">
        <f t="shared" ref="E1247" si="2544">plan_id</f>
        <v>832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10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8.2500000000000004E-2</v>
      </c>
    </row>
    <row r="1248" spans="1:8" x14ac:dyDescent="0.3">
      <c r="A1248" t="s">
        <v>290</v>
      </c>
      <c r="B1248">
        <f t="shared" si="2449"/>
        <v>10</v>
      </c>
      <c r="C1248">
        <f t="shared" si="2434"/>
        <v>51</v>
      </c>
      <c r="E1248">
        <f t="shared" ref="E1248" si="2546">plan_id</f>
        <v>832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10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290</v>
      </c>
      <c r="B1249">
        <f t="shared" si="2449"/>
        <v>10</v>
      </c>
      <c r="C1249">
        <f t="shared" si="2434"/>
        <v>52</v>
      </c>
      <c r="E1249">
        <f t="shared" ref="E1249" si="2548">plan_id</f>
        <v>832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10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8.2500000000000004E-2</v>
      </c>
    </row>
    <row r="1250" spans="1:8" x14ac:dyDescent="0.3">
      <c r="A1250" t="s">
        <v>290</v>
      </c>
      <c r="B1250">
        <f t="shared" si="2449"/>
        <v>10</v>
      </c>
      <c r="C1250">
        <f t="shared" si="2434"/>
        <v>53</v>
      </c>
      <c r="E1250">
        <f t="shared" ref="E1250" si="2550">plan_id</f>
        <v>832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10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">
      <c r="A1251" t="s">
        <v>290</v>
      </c>
      <c r="B1251">
        <f t="shared" si="2449"/>
        <v>10</v>
      </c>
      <c r="C1251">
        <f t="shared" si="2434"/>
        <v>54</v>
      </c>
      <c r="E1251">
        <f t="shared" ref="E1251" si="2552">plan_id</f>
        <v>832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10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0.152</v>
      </c>
    </row>
    <row r="1252" spans="1:8" x14ac:dyDescent="0.3">
      <c r="A1252" t="s">
        <v>290</v>
      </c>
      <c r="B1252">
        <f t="shared" si="2449"/>
        <v>10</v>
      </c>
      <c r="C1252">
        <f t="shared" si="2434"/>
        <v>55</v>
      </c>
      <c r="E1252">
        <f t="shared" ref="E1252" si="2554">plan_id</f>
        <v>832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10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0.1905</v>
      </c>
    </row>
    <row r="1253" spans="1:8" x14ac:dyDescent="0.3">
      <c r="A1253" t="s">
        <v>290</v>
      </c>
      <c r="B1253">
        <f t="shared" si="2449"/>
        <v>10</v>
      </c>
      <c r="C1253">
        <f t="shared" si="2434"/>
        <v>56</v>
      </c>
      <c r="E1253">
        <f t="shared" ref="E1253" si="2556">plan_id</f>
        <v>832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10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8.5853431283438718E-4</v>
      </c>
    </row>
    <row r="1254" spans="1:8" x14ac:dyDescent="0.3">
      <c r="A1254" t="s">
        <v>290</v>
      </c>
      <c r="B1254">
        <f t="shared" si="2449"/>
        <v>10</v>
      </c>
      <c r="C1254">
        <f t="shared" si="2434"/>
        <v>57</v>
      </c>
      <c r="E1254">
        <f t="shared" ref="E1254" si="2558">plan_id</f>
        <v>832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10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290</v>
      </c>
      <c r="B1255">
        <f t="shared" si="2449"/>
        <v>10</v>
      </c>
      <c r="C1255">
        <f t="shared" si="2434"/>
        <v>58</v>
      </c>
      <c r="E1255">
        <f t="shared" ref="E1255" si="2561">plan_id</f>
        <v>832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10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14812298000</v>
      </c>
    </row>
    <row r="1256" spans="1:8" x14ac:dyDescent="0.3">
      <c r="A1256" t="s">
        <v>290</v>
      </c>
      <c r="B1256">
        <f t="shared" si="2449"/>
        <v>10</v>
      </c>
      <c r="C1256">
        <f t="shared" si="2434"/>
        <v>59</v>
      </c>
      <c r="E1256">
        <f t="shared" ref="E1256" si="2563">plan_id</f>
        <v>832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10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20772330000</v>
      </c>
    </row>
    <row r="1257" spans="1:8" x14ac:dyDescent="0.3">
      <c r="A1257" t="s">
        <v>290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832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10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5960032000</v>
      </c>
    </row>
    <row r="1258" spans="1:8" x14ac:dyDescent="0.3">
      <c r="A1258" t="s">
        <v>290</v>
      </c>
      <c r="B1258">
        <f t="shared" si="2449"/>
        <v>10</v>
      </c>
      <c r="C1258">
        <f t="shared" si="2565"/>
        <v>61</v>
      </c>
      <c r="E1258">
        <f t="shared" ref="E1258" si="2568">plan_id</f>
        <v>832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10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0.71299999999999997</v>
      </c>
    </row>
    <row r="1259" spans="1:8" x14ac:dyDescent="0.3">
      <c r="A1259" t="s">
        <v>290</v>
      </c>
      <c r="B1259">
        <f t="shared" si="2449"/>
        <v>10</v>
      </c>
      <c r="C1259">
        <f t="shared" si="2565"/>
        <v>62</v>
      </c>
      <c r="E1259">
        <f t="shared" ref="E1259" si="2570">plan_id</f>
        <v>832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10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3224566000</v>
      </c>
    </row>
    <row r="1260" spans="1:8" x14ac:dyDescent="0.3">
      <c r="A1260" t="s">
        <v>290</v>
      </c>
      <c r="B1260">
        <f t="shared" si="2449"/>
        <v>10</v>
      </c>
      <c r="C1260">
        <f t="shared" si="2565"/>
        <v>63</v>
      </c>
      <c r="E1260">
        <f t="shared" ref="E1260" si="2572">plan_id</f>
        <v>832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10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-1076635486</v>
      </c>
    </row>
    <row r="1261" spans="1:8" x14ac:dyDescent="0.3">
      <c r="A1261" t="s">
        <v>290</v>
      </c>
      <c r="B1261">
        <f t="shared" si="2449"/>
        <v>10</v>
      </c>
      <c r="C1261">
        <f t="shared" si="2565"/>
        <v>64</v>
      </c>
      <c r="E1261">
        <f t="shared" ref="E1261" si="2574">plan_id</f>
        <v>832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10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290</v>
      </c>
      <c r="B1262">
        <f t="shared" si="2449"/>
        <v>10</v>
      </c>
      <c r="C1262">
        <f t="shared" si="2565"/>
        <v>65</v>
      </c>
      <c r="E1262">
        <f t="shared" ref="E1262" si="2576">plan_id</f>
        <v>832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10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290</v>
      </c>
      <c r="B1263">
        <f t="shared" si="2449"/>
        <v>10</v>
      </c>
      <c r="C1263">
        <f t="shared" si="2565"/>
        <v>66</v>
      </c>
      <c r="E1263">
        <f t="shared" ref="E1263" si="2578">plan_id</f>
        <v>832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10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290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832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10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290</v>
      </c>
      <c r="B1265">
        <f>B1264</f>
        <v>10</v>
      </c>
      <c r="C1265">
        <f t="shared" si="2565"/>
        <v>68</v>
      </c>
      <c r="E1265">
        <f t="shared" ref="E1265" si="2583">plan_id</f>
        <v>832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10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290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832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10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290</v>
      </c>
      <c r="B1267">
        <f t="shared" si="2585"/>
        <v>10</v>
      </c>
      <c r="C1267">
        <f t="shared" si="2565"/>
        <v>70</v>
      </c>
      <c r="E1267">
        <f t="shared" ref="E1267" si="2588">plan_id</f>
        <v>832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10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290</v>
      </c>
      <c r="B1268">
        <f t="shared" si="2585"/>
        <v>10</v>
      </c>
      <c r="C1268">
        <f t="shared" si="2565"/>
        <v>71</v>
      </c>
      <c r="E1268">
        <f t="shared" ref="E1268" si="2590">plan_id</f>
        <v>832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10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290</v>
      </c>
      <c r="B1269">
        <f t="shared" si="2585"/>
        <v>10</v>
      </c>
      <c r="C1269">
        <f t="shared" si="2565"/>
        <v>72</v>
      </c>
      <c r="E1269">
        <f t="shared" ref="E1269" si="2592">plan_id</f>
        <v>832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10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290</v>
      </c>
      <c r="B1270">
        <f t="shared" si="2585"/>
        <v>10</v>
      </c>
      <c r="C1270">
        <f t="shared" si="2565"/>
        <v>73</v>
      </c>
      <c r="E1270">
        <f t="shared" ref="E1270" si="2594">plan_id</f>
        <v>832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10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290</v>
      </c>
      <c r="B1271">
        <f t="shared" si="2585"/>
        <v>10</v>
      </c>
      <c r="C1271">
        <f t="shared" si="2565"/>
        <v>74</v>
      </c>
      <c r="E1271">
        <f t="shared" ref="E1271" si="2596">plan_id</f>
        <v>832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10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290</v>
      </c>
      <c r="B1272">
        <f t="shared" si="2585"/>
        <v>10</v>
      </c>
      <c r="C1272">
        <f t="shared" si="2565"/>
        <v>75</v>
      </c>
      <c r="E1272">
        <f t="shared" ref="E1272" si="2598">plan_id</f>
        <v>832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10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290</v>
      </c>
      <c r="B1273">
        <f t="shared" si="2585"/>
        <v>10</v>
      </c>
      <c r="C1273">
        <f t="shared" si="2565"/>
        <v>76</v>
      </c>
      <c r="E1273">
        <f t="shared" ref="E1273" si="2600">plan_id</f>
        <v>832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10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290</v>
      </c>
      <c r="B1274">
        <f t="shared" si="2585"/>
        <v>10</v>
      </c>
      <c r="C1274">
        <f t="shared" si="2565"/>
        <v>77</v>
      </c>
      <c r="E1274">
        <f t="shared" ref="E1274" si="2602">plan_id</f>
        <v>832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10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290</v>
      </c>
      <c r="B1275">
        <f t="shared" si="2585"/>
        <v>10</v>
      </c>
      <c r="C1275">
        <f t="shared" si="2565"/>
        <v>78</v>
      </c>
      <c r="E1275">
        <f t="shared" ref="E1275" si="2604">plan_id</f>
        <v>832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10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290</v>
      </c>
      <c r="B1276">
        <f t="shared" si="2585"/>
        <v>10</v>
      </c>
      <c r="C1276">
        <f t="shared" si="2565"/>
        <v>79</v>
      </c>
      <c r="E1276">
        <f t="shared" ref="E1276" si="2606">plan_id</f>
        <v>832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10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290</v>
      </c>
      <c r="B1277">
        <f t="shared" si="2585"/>
        <v>10</v>
      </c>
      <c r="C1277">
        <f t="shared" si="2565"/>
        <v>80</v>
      </c>
      <c r="E1277">
        <f t="shared" ref="E1277" si="2608">plan_id</f>
        <v>832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10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290</v>
      </c>
      <c r="B1278">
        <f t="shared" si="2585"/>
        <v>10</v>
      </c>
      <c r="C1278">
        <f t="shared" si="2565"/>
        <v>81</v>
      </c>
      <c r="E1278">
        <f t="shared" ref="E1278" si="2610">plan_id</f>
        <v>832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10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290</v>
      </c>
      <c r="B1279">
        <f t="shared" si="2585"/>
        <v>10</v>
      </c>
      <c r="C1279">
        <f t="shared" si="2565"/>
        <v>82</v>
      </c>
      <c r="E1279">
        <f t="shared" ref="E1279" si="2612">plan_id</f>
        <v>832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10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-4948971</v>
      </c>
    </row>
    <row r="1280" spans="1:8" x14ac:dyDescent="0.3">
      <c r="A1280" t="s">
        <v>290</v>
      </c>
      <c r="B1280">
        <f t="shared" si="2585"/>
        <v>10</v>
      </c>
      <c r="C1280">
        <f t="shared" si="2565"/>
        <v>83</v>
      </c>
      <c r="E1280">
        <f t="shared" ref="E1280" si="2614">plan_id</f>
        <v>832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10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290</v>
      </c>
      <c r="B1281">
        <f t="shared" si="2585"/>
        <v>10</v>
      </c>
      <c r="C1281">
        <f t="shared" si="2565"/>
        <v>84</v>
      </c>
      <c r="E1281">
        <f t="shared" ref="E1281" si="2616">plan_id</f>
        <v>832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10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290</v>
      </c>
      <c r="B1282">
        <f t="shared" si="2585"/>
        <v>10</v>
      </c>
      <c r="C1282">
        <f t="shared" si="2565"/>
        <v>85</v>
      </c>
      <c r="E1282">
        <f t="shared" ref="E1282" si="2618">plan_id</f>
        <v>832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10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290</v>
      </c>
      <c r="B1283">
        <f t="shared" si="2585"/>
        <v>10</v>
      </c>
      <c r="C1283">
        <f t="shared" si="2565"/>
        <v>86</v>
      </c>
      <c r="E1283">
        <f t="shared" ref="E1283" si="2620">plan_id</f>
        <v>832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10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-304412048</v>
      </c>
    </row>
    <row r="1284" spans="1:8" x14ac:dyDescent="0.3">
      <c r="A1284" t="s">
        <v>290</v>
      </c>
      <c r="B1284">
        <f t="shared" si="2585"/>
        <v>10</v>
      </c>
      <c r="C1284">
        <f t="shared" si="2565"/>
        <v>87</v>
      </c>
      <c r="E1284">
        <f t="shared" ref="E1284" si="2622">plan_id</f>
        <v>832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10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290</v>
      </c>
      <c r="B1285">
        <f t="shared" si="2585"/>
        <v>10</v>
      </c>
      <c r="C1285">
        <f t="shared" si="2565"/>
        <v>88</v>
      </c>
      <c r="E1285">
        <f t="shared" ref="E1285" si="2624">plan_id</f>
        <v>832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10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297686651</v>
      </c>
    </row>
    <row r="1286" spans="1:8" x14ac:dyDescent="0.3">
      <c r="A1286" t="s">
        <v>290</v>
      </c>
      <c r="B1286">
        <f t="shared" si="2585"/>
        <v>10</v>
      </c>
      <c r="C1286">
        <f t="shared" si="2565"/>
        <v>89</v>
      </c>
      <c r="E1286">
        <f t="shared" ref="E1286" si="2626">plan_id</f>
        <v>832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10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298918100</v>
      </c>
    </row>
    <row r="1287" spans="1:8" x14ac:dyDescent="0.3">
      <c r="A1287" t="s">
        <v>290</v>
      </c>
      <c r="B1287">
        <f t="shared" si="2585"/>
        <v>10</v>
      </c>
      <c r="C1287">
        <f t="shared" si="2565"/>
        <v>90</v>
      </c>
      <c r="E1287">
        <f t="shared" ref="E1287" si="2628">plan_id</f>
        <v>832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10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290</v>
      </c>
      <c r="B1288">
        <f t="shared" si="2585"/>
        <v>10</v>
      </c>
      <c r="C1288">
        <f t="shared" si="2565"/>
        <v>91</v>
      </c>
      <c r="E1288">
        <f t="shared" ref="E1288" si="2630">plan_id</f>
        <v>832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10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290</v>
      </c>
      <c r="B1289">
        <f t="shared" si="2585"/>
        <v>10</v>
      </c>
      <c r="C1289">
        <f t="shared" si="2565"/>
        <v>92</v>
      </c>
      <c r="E1289">
        <f t="shared" ref="E1289" si="2632">plan_id</f>
        <v>832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10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540786655</v>
      </c>
    </row>
    <row r="1290" spans="1:8" x14ac:dyDescent="0.3">
      <c r="A1290" t="s">
        <v>290</v>
      </c>
      <c r="B1290">
        <f t="shared" si="2585"/>
        <v>10</v>
      </c>
      <c r="C1290">
        <f t="shared" si="2565"/>
        <v>93</v>
      </c>
      <c r="E1290">
        <f t="shared" ref="E1290" si="2634">plan_id</f>
        <v>832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10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290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832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10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">
      <c r="A1292" t="s">
        <v>290</v>
      </c>
      <c r="B1292">
        <f t="shared" si="2636"/>
        <v>11</v>
      </c>
      <c r="C1292">
        <f t="shared" si="2565"/>
        <v>4</v>
      </c>
      <c r="E1292">
        <f t="shared" ref="E1292" si="2639">plan_id</f>
        <v>832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10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SJ Actuarial Associates</v>
      </c>
    </row>
    <row r="1293" spans="1:8" x14ac:dyDescent="0.3">
      <c r="A1293" t="s">
        <v>290</v>
      </c>
      <c r="B1293">
        <f t="shared" si="2636"/>
        <v>11</v>
      </c>
      <c r="C1293">
        <f t="shared" si="2565"/>
        <v>5</v>
      </c>
      <c r="E1293">
        <f t="shared" ref="E1293" si="2641">plan_id</f>
        <v>832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10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0.14230000000000001</v>
      </c>
    </row>
    <row r="1294" spans="1:8" x14ac:dyDescent="0.3">
      <c r="A1294" t="s">
        <v>290</v>
      </c>
      <c r="B1294">
        <f t="shared" si="2636"/>
        <v>11</v>
      </c>
      <c r="C1294">
        <f t="shared" si="2565"/>
        <v>6</v>
      </c>
      <c r="E1294">
        <f t="shared" ref="E1294" si="2643">plan_id</f>
        <v>832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10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5.7565999999999999E-2</v>
      </c>
    </row>
    <row r="1295" spans="1:8" x14ac:dyDescent="0.3">
      <c r="A1295" t="s">
        <v>290</v>
      </c>
      <c r="B1295">
        <f t="shared" si="2636"/>
        <v>11</v>
      </c>
      <c r="C1295">
        <f t="shared" si="2565"/>
        <v>7</v>
      </c>
      <c r="E1295">
        <f t="shared" ref="E1295" si="2645">plan_id</f>
        <v>832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10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8.4734000000000004E-2</v>
      </c>
    </row>
    <row r="1296" spans="1:8" x14ac:dyDescent="0.3">
      <c r="A1296" t="s">
        <v>290</v>
      </c>
      <c r="B1296">
        <f t="shared" si="2636"/>
        <v>11</v>
      </c>
      <c r="C1296">
        <f t="shared" si="2565"/>
        <v>8</v>
      </c>
      <c r="E1296">
        <f t="shared" ref="E1296" si="2647">plan_id</f>
        <v>832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10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-303272632</v>
      </c>
    </row>
    <row r="1297" spans="1:8" x14ac:dyDescent="0.3">
      <c r="A1297" t="s">
        <v>290</v>
      </c>
      <c r="B1297">
        <f t="shared" si="2636"/>
        <v>11</v>
      </c>
      <c r="C1297">
        <f t="shared" si="2565"/>
        <v>9</v>
      </c>
      <c r="E1297">
        <f t="shared" ref="E1297" si="2649">plan_id</f>
        <v>832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10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7.5600000000000001E-2</v>
      </c>
    </row>
    <row r="1298" spans="1:8" x14ac:dyDescent="0.3">
      <c r="A1298" t="s">
        <v>290</v>
      </c>
      <c r="B1298">
        <f t="shared" si="2636"/>
        <v>11</v>
      </c>
      <c r="C1298">
        <f t="shared" si="2565"/>
        <v>10</v>
      </c>
      <c r="E1298">
        <f t="shared" ref="E1298" si="2651">plan_id</f>
        <v>832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10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8.0434000000000005E-2</v>
      </c>
    </row>
    <row r="1299" spans="1:8" x14ac:dyDescent="0.3">
      <c r="A1299" t="s">
        <v>290</v>
      </c>
      <c r="B1299">
        <f t="shared" si="2636"/>
        <v>11</v>
      </c>
      <c r="C1299">
        <f t="shared" si="2565"/>
        <v>11</v>
      </c>
      <c r="E1299">
        <f t="shared" ref="E1299" si="2653">plan_id</f>
        <v>832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10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-4.834000000000005E-3</v>
      </c>
    </row>
    <row r="1300" spans="1:8" x14ac:dyDescent="0.3">
      <c r="A1300" t="s">
        <v>290</v>
      </c>
      <c r="B1300">
        <f t="shared" si="2636"/>
        <v>11</v>
      </c>
      <c r="C1300">
        <f t="shared" si="2565"/>
        <v>12</v>
      </c>
      <c r="E1300">
        <f t="shared" ref="E1300" si="2655">plan_id</f>
        <v>832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10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1077339494</v>
      </c>
    </row>
    <row r="1301" spans="1:8" x14ac:dyDescent="0.3">
      <c r="A1301" t="s">
        <v>290</v>
      </c>
      <c r="B1301">
        <f t="shared" si="2636"/>
        <v>11</v>
      </c>
      <c r="C1301">
        <f t="shared" si="2565"/>
        <v>13</v>
      </c>
      <c r="E1301">
        <f t="shared" ref="E1301" si="2657">plan_id</f>
        <v>832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10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323678452</v>
      </c>
    </row>
    <row r="1302" spans="1:8" x14ac:dyDescent="0.3">
      <c r="A1302" t="s">
        <v>290</v>
      </c>
      <c r="B1302">
        <f t="shared" si="2636"/>
        <v>11</v>
      </c>
      <c r="C1302">
        <f t="shared" si="2565"/>
        <v>14</v>
      </c>
      <c r="E1302">
        <f t="shared" ref="E1302" si="2659">plan_id</f>
        <v>832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10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290</v>
      </c>
      <c r="B1303">
        <f t="shared" si="2636"/>
        <v>11</v>
      </c>
      <c r="C1303">
        <f t="shared" si="2565"/>
        <v>15</v>
      </c>
      <c r="E1303">
        <f t="shared" ref="E1303" si="2661">plan_id</f>
        <v>832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10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0.11799999999999999</v>
      </c>
    </row>
    <row r="1304" spans="1:8" x14ac:dyDescent="0.3">
      <c r="A1304" t="s">
        <v>290</v>
      </c>
      <c r="B1304">
        <f t="shared" si="2636"/>
        <v>11</v>
      </c>
      <c r="C1304">
        <f t="shared" si="2565"/>
        <v>16</v>
      </c>
      <c r="E1304">
        <f t="shared" ref="E1304" si="2663">plan_id</f>
        <v>832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10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290</v>
      </c>
      <c r="B1305">
        <f t="shared" si="2636"/>
        <v>11</v>
      </c>
      <c r="C1305">
        <f t="shared" si="2565"/>
        <v>17</v>
      </c>
      <c r="E1305">
        <f t="shared" ref="E1305" si="2665">plan_id</f>
        <v>832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10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290</v>
      </c>
      <c r="B1306">
        <f t="shared" si="2636"/>
        <v>11</v>
      </c>
      <c r="C1306">
        <f t="shared" si="2565"/>
        <v>18</v>
      </c>
      <c r="E1306">
        <f t="shared" ref="E1306" si="2667">plan_id</f>
        <v>832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10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0.13800000000000001</v>
      </c>
    </row>
    <row r="1307" spans="1:8" x14ac:dyDescent="0.3">
      <c r="A1307" t="s">
        <v>290</v>
      </c>
      <c r="B1307">
        <f t="shared" si="2636"/>
        <v>11</v>
      </c>
      <c r="C1307">
        <f t="shared" si="2565"/>
        <v>19</v>
      </c>
      <c r="E1307">
        <f t="shared" ref="E1307" si="2669">plan_id</f>
        <v>832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10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7.9899999999999999E-2</v>
      </c>
    </row>
    <row r="1308" spans="1:8" x14ac:dyDescent="0.3">
      <c r="A1308" t="s">
        <v>290</v>
      </c>
      <c r="B1308">
        <f t="shared" si="2636"/>
        <v>11</v>
      </c>
      <c r="C1308">
        <f t="shared" si="2565"/>
        <v>20</v>
      </c>
      <c r="E1308">
        <f t="shared" ref="E1308" si="2671">plan_id</f>
        <v>832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10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290</v>
      </c>
      <c r="B1309">
        <f t="shared" si="2636"/>
        <v>11</v>
      </c>
      <c r="C1309">
        <f t="shared" si="2565"/>
        <v>21</v>
      </c>
      <c r="E1309">
        <f t="shared" ref="E1309" si="2673">plan_id</f>
        <v>832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10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290</v>
      </c>
      <c r="B1310">
        <f t="shared" si="2636"/>
        <v>11</v>
      </c>
      <c r="C1310">
        <f t="shared" si="2565"/>
        <v>22</v>
      </c>
      <c r="E1310">
        <f t="shared" ref="E1310" si="2675">plan_id</f>
        <v>832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10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290</v>
      </c>
      <c r="B1311">
        <f t="shared" si="2636"/>
        <v>11</v>
      </c>
      <c r="C1311">
        <f t="shared" si="2565"/>
        <v>23</v>
      </c>
      <c r="E1311">
        <f t="shared" ref="E1311" si="2677">plan_id</f>
        <v>832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10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 xml:space="preserve">1) Annual pension with anuity- 2% of FAC times yrs of CS + $300 annual SB. 2) Annual pension with anuity 2.5% of FAC times yrs of CS + $300 annual SB. </v>
      </c>
    </row>
    <row r="1312" spans="1:8" x14ac:dyDescent="0.3">
      <c r="A1312" t="s">
        <v>290</v>
      </c>
      <c r="B1312">
        <f t="shared" si="2636"/>
        <v>11</v>
      </c>
      <c r="C1312">
        <f t="shared" si="2565"/>
        <v>24</v>
      </c>
      <c r="E1312">
        <f t="shared" ref="E1312" si="2679">plan_id</f>
        <v>832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10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290</v>
      </c>
      <c r="B1313">
        <f t="shared" si="2636"/>
        <v>11</v>
      </c>
      <c r="C1313">
        <f t="shared" si="2565"/>
        <v>25</v>
      </c>
      <c r="E1313">
        <f t="shared" ref="E1313" si="2681">plan_id</f>
        <v>832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10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290</v>
      </c>
      <c r="B1314">
        <f t="shared" si="2636"/>
        <v>11</v>
      </c>
      <c r="C1314">
        <f t="shared" si="2565"/>
        <v>26</v>
      </c>
      <c r="E1314">
        <f t="shared" ref="E1314" si="2683">plan_id</f>
        <v>832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10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290</v>
      </c>
      <c r="B1315">
        <f t="shared" si="2636"/>
        <v>11</v>
      </c>
      <c r="C1315">
        <f t="shared" si="2565"/>
        <v>27</v>
      </c>
      <c r="E1315">
        <f t="shared" ref="E1315" si="2685">plan_id</f>
        <v>832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10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290</v>
      </c>
      <c r="B1316">
        <f t="shared" si="2636"/>
        <v>11</v>
      </c>
      <c r="C1316">
        <f t="shared" si="2565"/>
        <v>28</v>
      </c>
      <c r="E1316">
        <f t="shared" ref="E1316" si="2687">plan_id</f>
        <v>832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10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The COLA is limited to the lesser of 3% or the increase in the CPI-U for the calendar year immediately preceding the COLA</v>
      </c>
    </row>
    <row r="1317" spans="1:8" x14ac:dyDescent="0.3">
      <c r="A1317" t="s">
        <v>290</v>
      </c>
      <c r="B1317">
        <f t="shared" si="2636"/>
        <v>11</v>
      </c>
      <c r="C1317">
        <f t="shared" si="2565"/>
        <v>29</v>
      </c>
      <c r="E1317">
        <f t="shared" ref="E1317" si="2689">plan_id</f>
        <v>832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10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">
      <c r="A1318" t="s">
        <v>290</v>
      </c>
      <c r="B1318">
        <f t="shared" si="2636"/>
        <v>11</v>
      </c>
      <c r="C1318">
        <f t="shared" si="2565"/>
        <v>30</v>
      </c>
      <c r="E1318">
        <f t="shared" ref="E1318" si="2691">plan_id</f>
        <v>832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10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290</v>
      </c>
      <c r="B1319">
        <f t="shared" si="2636"/>
        <v>11</v>
      </c>
      <c r="C1319">
        <f t="shared" si="2565"/>
        <v>31</v>
      </c>
      <c r="E1319">
        <f t="shared" ref="E1319" si="2693">plan_id</f>
        <v>832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10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290</v>
      </c>
      <c r="B1320">
        <f t="shared" si="2636"/>
        <v>11</v>
      </c>
      <c r="C1320">
        <f t="shared" si="2565"/>
        <v>32</v>
      </c>
      <c r="E1320">
        <f t="shared" ref="E1320" si="2695">plan_id</f>
        <v>832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10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290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832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10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290</v>
      </c>
      <c r="B1322">
        <f t="shared" si="2636"/>
        <v>11</v>
      </c>
      <c r="C1322">
        <f t="shared" si="2697"/>
        <v>34</v>
      </c>
      <c r="E1322">
        <f t="shared" ref="E1322" si="2700">plan_id</f>
        <v>832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10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290</v>
      </c>
      <c r="B1323">
        <f t="shared" si="2636"/>
        <v>11</v>
      </c>
      <c r="C1323">
        <f t="shared" si="2697"/>
        <v>35</v>
      </c>
      <c r="E1323">
        <f t="shared" ref="E1323" si="2702">plan_id</f>
        <v>832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10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290</v>
      </c>
      <c r="B1324">
        <f t="shared" si="2636"/>
        <v>11</v>
      </c>
      <c r="C1324">
        <f t="shared" si="2697"/>
        <v>36</v>
      </c>
      <c r="E1324">
        <f t="shared" ref="E1324" si="2704">plan_id</f>
        <v>832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10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3.2000000000000001E-2</v>
      </c>
    </row>
    <row r="1325" spans="1:8" x14ac:dyDescent="0.3">
      <c r="A1325" t="s">
        <v>290</v>
      </c>
      <c r="B1325">
        <f t="shared" si="2636"/>
        <v>11</v>
      </c>
      <c r="C1325">
        <f t="shared" si="2697"/>
        <v>37</v>
      </c>
      <c r="E1325">
        <f t="shared" ref="E1325" si="2706">plan_id</f>
        <v>832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10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8.2500000000000004E-2</v>
      </c>
    </row>
    <row r="1326" spans="1:8" x14ac:dyDescent="0.3">
      <c r="A1326" t="s">
        <v>290</v>
      </c>
      <c r="B1326">
        <f t="shared" si="2636"/>
        <v>11</v>
      </c>
      <c r="C1326">
        <f t="shared" si="2697"/>
        <v>38</v>
      </c>
      <c r="E1326">
        <f t="shared" ref="E1326" si="2708">plan_id</f>
        <v>832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10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290</v>
      </c>
      <c r="B1327">
        <f t="shared" si="2636"/>
        <v>11</v>
      </c>
      <c r="C1327">
        <f t="shared" si="2697"/>
        <v>39</v>
      </c>
      <c r="E1327">
        <f t="shared" ref="E1327" si="2710">plan_id</f>
        <v>832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10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3.2%-9%</v>
      </c>
    </row>
    <row r="1328" spans="1:8" x14ac:dyDescent="0.3">
      <c r="A1328" t="s">
        <v>290</v>
      </c>
      <c r="B1328">
        <f t="shared" si="2636"/>
        <v>11</v>
      </c>
      <c r="C1328">
        <f t="shared" si="2697"/>
        <v>40</v>
      </c>
      <c r="E1328">
        <f t="shared" ref="E1328" si="2712">plan_id</f>
        <v>832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10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47-54</v>
      </c>
    </row>
    <row r="1329" spans="1:8" x14ac:dyDescent="0.3">
      <c r="A1329" t="s">
        <v>290</v>
      </c>
      <c r="B1329">
        <f t="shared" si="2636"/>
        <v>11</v>
      </c>
      <c r="C1329">
        <f t="shared" si="2697"/>
        <v>41</v>
      </c>
      <c r="E1329">
        <f t="shared" ref="E1329" si="2714">plan_id</f>
        <v>832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10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47-54</v>
      </c>
    </row>
    <row r="1330" spans="1:8" x14ac:dyDescent="0.3">
      <c r="A1330" t="s">
        <v>290</v>
      </c>
      <c r="B1330">
        <f t="shared" si="2636"/>
        <v>11</v>
      </c>
      <c r="C1330">
        <f t="shared" si="2697"/>
        <v>42</v>
      </c>
      <c r="E1330">
        <f t="shared" ref="E1330" si="2716">plan_id</f>
        <v>832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10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Table</v>
      </c>
    </row>
    <row r="1331" spans="1:8" x14ac:dyDescent="0.3">
      <c r="A1331" t="s">
        <v>290</v>
      </c>
      <c r="B1331">
        <f t="shared" si="2636"/>
        <v>11</v>
      </c>
      <c r="C1331">
        <f t="shared" si="2697"/>
        <v>43</v>
      </c>
      <c r="E1331">
        <f t="shared" ref="E1331" si="2718">plan_id</f>
        <v>832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10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290</v>
      </c>
      <c r="B1332">
        <f t="shared" si="2636"/>
        <v>11</v>
      </c>
      <c r="C1332">
        <f t="shared" si="2697"/>
        <v>44</v>
      </c>
      <c r="E1332">
        <f t="shared" ref="E1332" si="2720">plan_id</f>
        <v>832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10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290</v>
      </c>
      <c r="B1333">
        <f t="shared" si="2636"/>
        <v>11</v>
      </c>
      <c r="C1333">
        <f t="shared" si="2697"/>
        <v>45</v>
      </c>
      <c r="E1333">
        <f t="shared" ref="E1333" si="2722">plan_id</f>
        <v>832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10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290</v>
      </c>
      <c r="B1334">
        <f t="shared" si="2636"/>
        <v>11</v>
      </c>
      <c r="C1334">
        <f t="shared" si="2697"/>
        <v>46</v>
      </c>
      <c r="E1334">
        <f t="shared" ref="E1334" si="2724">plan_id</f>
        <v>832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10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290</v>
      </c>
      <c r="B1335">
        <f t="shared" si="2636"/>
        <v>11</v>
      </c>
      <c r="C1335">
        <f t="shared" si="2697"/>
        <v>47</v>
      </c>
      <c r="E1335">
        <f t="shared" ref="E1335" si="2726">plan_id</f>
        <v>832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10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">
      <c r="A1336" t="s">
        <v>290</v>
      </c>
      <c r="B1336">
        <f t="shared" si="2636"/>
        <v>11</v>
      </c>
      <c r="C1336">
        <f t="shared" si="2697"/>
        <v>48</v>
      </c>
      <c r="E1336">
        <f t="shared" ref="E1336" si="2728">plan_id</f>
        <v>832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104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40 Years</v>
      </c>
    </row>
    <row r="1337" spans="1:8" x14ac:dyDescent="0.3">
      <c r="A1337" t="s">
        <v>290</v>
      </c>
      <c r="B1337">
        <f t="shared" si="2636"/>
        <v>11</v>
      </c>
      <c r="C1337">
        <f t="shared" si="2697"/>
        <v>49</v>
      </c>
      <c r="E1337">
        <f t="shared" ref="E1337" si="2730">plan_id</f>
        <v>832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10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">
      <c r="A1338" t="s">
        <v>290</v>
      </c>
      <c r="B1338">
        <f t="shared" si="2636"/>
        <v>11</v>
      </c>
      <c r="C1338">
        <f t="shared" si="2697"/>
        <v>50</v>
      </c>
      <c r="E1338">
        <f t="shared" ref="E1338" si="2732">plan_id</f>
        <v>832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10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8.2500000000000004E-2</v>
      </c>
    </row>
    <row r="1339" spans="1:8" x14ac:dyDescent="0.3">
      <c r="A1339" t="s">
        <v>290</v>
      </c>
      <c r="B1339">
        <f t="shared" si="2636"/>
        <v>11</v>
      </c>
      <c r="C1339">
        <f t="shared" si="2697"/>
        <v>51</v>
      </c>
      <c r="E1339">
        <f t="shared" ref="E1339" si="2734">plan_id</f>
        <v>832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10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290</v>
      </c>
      <c r="B1340">
        <f t="shared" si="2636"/>
        <v>11</v>
      </c>
      <c r="C1340">
        <f t="shared" si="2697"/>
        <v>52</v>
      </c>
      <c r="E1340">
        <f t="shared" ref="E1340" si="2736">plan_id</f>
        <v>832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10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8.2500000000000004E-2</v>
      </c>
    </row>
    <row r="1341" spans="1:8" x14ac:dyDescent="0.3">
      <c r="A1341" t="s">
        <v>290</v>
      </c>
      <c r="B1341">
        <f t="shared" si="2636"/>
        <v>11</v>
      </c>
      <c r="C1341">
        <f t="shared" si="2697"/>
        <v>53</v>
      </c>
      <c r="E1341">
        <f t="shared" ref="E1341" si="2738">plan_id</f>
        <v>832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10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">
      <c r="A1342" t="s">
        <v>290</v>
      </c>
      <c r="B1342">
        <f t="shared" si="2636"/>
        <v>11</v>
      </c>
      <c r="C1342">
        <f t="shared" si="2697"/>
        <v>54</v>
      </c>
      <c r="E1342">
        <f t="shared" ref="E1342" si="2740">plan_id</f>
        <v>832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10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5.1499999999999997E-2</v>
      </c>
    </row>
    <row r="1343" spans="1:8" x14ac:dyDescent="0.3">
      <c r="A1343" t="s">
        <v>290</v>
      </c>
      <c r="B1343">
        <f t="shared" si="2636"/>
        <v>11</v>
      </c>
      <c r="C1343">
        <f t="shared" si="2697"/>
        <v>55</v>
      </c>
      <c r="E1343">
        <f t="shared" ref="E1343" si="2742">plan_id</f>
        <v>832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10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-4.9799999999999997E-2</v>
      </c>
    </row>
    <row r="1344" spans="1:8" x14ac:dyDescent="0.3">
      <c r="A1344" t="s">
        <v>290</v>
      </c>
      <c r="B1344">
        <f t="shared" si="2636"/>
        <v>11</v>
      </c>
      <c r="C1344">
        <f t="shared" si="2697"/>
        <v>56</v>
      </c>
      <c r="E1344">
        <f t="shared" ref="E1344" si="2744">plan_id</f>
        <v>832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10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1.0447203996710131E-3</v>
      </c>
    </row>
    <row r="1345" spans="1:8" x14ac:dyDescent="0.3">
      <c r="A1345" t="s">
        <v>290</v>
      </c>
      <c r="B1345">
        <f t="shared" si="2636"/>
        <v>11</v>
      </c>
      <c r="C1345">
        <f t="shared" si="2697"/>
        <v>57</v>
      </c>
      <c r="E1345">
        <f t="shared" ref="E1345" si="2746">plan_id</f>
        <v>832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10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t="s">
        <v>290</v>
      </c>
      <c r="B1346">
        <f t="shared" si="2636"/>
        <v>11</v>
      </c>
      <c r="C1346">
        <f t="shared" si="2697"/>
        <v>58</v>
      </c>
      <c r="E1346">
        <f t="shared" ref="E1346" si="2748">plan_id</f>
        <v>832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10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15507834000</v>
      </c>
    </row>
    <row r="1347" spans="1:8" x14ac:dyDescent="0.3">
      <c r="A1347" t="s">
        <v>290</v>
      </c>
      <c r="B1347">
        <f t="shared" si="2636"/>
        <v>11</v>
      </c>
      <c r="C1347">
        <f t="shared" si="2697"/>
        <v>59</v>
      </c>
      <c r="E1347">
        <f t="shared" ref="E1347" si="2750">plan_id</f>
        <v>832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10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22090516000</v>
      </c>
    </row>
    <row r="1348" spans="1:8" x14ac:dyDescent="0.3">
      <c r="A1348" t="s">
        <v>290</v>
      </c>
      <c r="B1348">
        <f t="shared" si="2636"/>
        <v>11</v>
      </c>
      <c r="C1348">
        <f t="shared" si="2697"/>
        <v>60</v>
      </c>
      <c r="E1348">
        <f t="shared" ref="E1348" si="2753">plan_id</f>
        <v>832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10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6582683000</v>
      </c>
    </row>
    <row r="1349" spans="1:8" x14ac:dyDescent="0.3">
      <c r="A1349" t="s">
        <v>290</v>
      </c>
      <c r="B1349">
        <f t="shared" si="2636"/>
        <v>11</v>
      </c>
      <c r="C1349">
        <f t="shared" si="2697"/>
        <v>61</v>
      </c>
      <c r="E1349">
        <f t="shared" ref="E1349" si="2755">plan_id</f>
        <v>832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10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0.70199999999999996</v>
      </c>
    </row>
    <row r="1350" spans="1:8" x14ac:dyDescent="0.3">
      <c r="A1350" t="s">
        <v>290</v>
      </c>
      <c r="B1350">
        <f t="shared" si="2636"/>
        <v>11</v>
      </c>
      <c r="C1350">
        <f t="shared" si="2697"/>
        <v>62</v>
      </c>
      <c r="E1350">
        <f t="shared" ref="E1350" si="2757">plan_id</f>
        <v>832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10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3675014000</v>
      </c>
    </row>
    <row r="1351" spans="1:8" x14ac:dyDescent="0.3">
      <c r="A1351" t="s">
        <v>290</v>
      </c>
      <c r="B1351">
        <f t="shared" si="2636"/>
        <v>11</v>
      </c>
      <c r="C1351">
        <f t="shared" si="2697"/>
        <v>63</v>
      </c>
      <c r="E1351">
        <f t="shared" ref="E1351" si="2759">plan_id</f>
        <v>832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10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470047008</v>
      </c>
    </row>
    <row r="1352" spans="1:8" x14ac:dyDescent="0.3">
      <c r="A1352" t="s">
        <v>290</v>
      </c>
      <c r="B1352">
        <f t="shared" si="2636"/>
        <v>11</v>
      </c>
      <c r="C1352">
        <f t="shared" si="2697"/>
        <v>64</v>
      </c>
      <c r="E1352">
        <f t="shared" ref="E1352" si="2761">plan_id</f>
        <v>832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10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290</v>
      </c>
      <c r="B1353">
        <f t="shared" si="2636"/>
        <v>11</v>
      </c>
      <c r="C1353">
        <f t="shared" si="2697"/>
        <v>65</v>
      </c>
      <c r="E1353">
        <f t="shared" ref="E1353" si="2763">plan_id</f>
        <v>832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10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290</v>
      </c>
      <c r="B1354">
        <f t="shared" si="2636"/>
        <v>11</v>
      </c>
      <c r="C1354">
        <f t="shared" si="2697"/>
        <v>66</v>
      </c>
      <c r="E1354">
        <f t="shared" ref="E1354" si="2765">plan_id</f>
        <v>832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10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290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832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10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290</v>
      </c>
      <c r="B1356">
        <f>B1355</f>
        <v>11</v>
      </c>
      <c r="C1356">
        <f t="shared" si="2697"/>
        <v>68</v>
      </c>
      <c r="E1356">
        <f t="shared" ref="E1356" si="2770">plan_id</f>
        <v>832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10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290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832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10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290</v>
      </c>
      <c r="B1358">
        <f t="shared" si="2772"/>
        <v>11</v>
      </c>
      <c r="C1358">
        <f t="shared" si="2697"/>
        <v>70</v>
      </c>
      <c r="E1358">
        <f t="shared" ref="E1358" si="2775">plan_id</f>
        <v>832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10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290</v>
      </c>
      <c r="B1359">
        <f t="shared" si="2772"/>
        <v>11</v>
      </c>
      <c r="C1359">
        <f t="shared" si="2697"/>
        <v>71</v>
      </c>
      <c r="E1359">
        <f t="shared" ref="E1359" si="2777">plan_id</f>
        <v>832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10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290</v>
      </c>
      <c r="B1360">
        <f t="shared" si="2772"/>
        <v>11</v>
      </c>
      <c r="C1360">
        <f t="shared" si="2697"/>
        <v>72</v>
      </c>
      <c r="E1360">
        <f t="shared" ref="E1360" si="2779">plan_id</f>
        <v>832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10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290</v>
      </c>
      <c r="B1361">
        <f t="shared" si="2772"/>
        <v>11</v>
      </c>
      <c r="C1361">
        <f t="shared" si="2697"/>
        <v>73</v>
      </c>
      <c r="E1361">
        <f t="shared" ref="E1361" si="2781">plan_id</f>
        <v>832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10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290</v>
      </c>
      <c r="B1362">
        <f t="shared" si="2772"/>
        <v>11</v>
      </c>
      <c r="C1362">
        <f t="shared" si="2697"/>
        <v>74</v>
      </c>
      <c r="E1362">
        <f t="shared" ref="E1362" si="2783">plan_id</f>
        <v>832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10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290</v>
      </c>
      <c r="B1363">
        <f t="shared" si="2772"/>
        <v>11</v>
      </c>
      <c r="C1363">
        <f t="shared" si="2697"/>
        <v>75</v>
      </c>
      <c r="E1363">
        <f t="shared" ref="E1363" si="2785">plan_id</f>
        <v>832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10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290</v>
      </c>
      <c r="B1364">
        <f t="shared" si="2772"/>
        <v>11</v>
      </c>
      <c r="C1364">
        <f t="shared" si="2697"/>
        <v>76</v>
      </c>
      <c r="E1364">
        <f t="shared" ref="E1364" si="2787">plan_id</f>
        <v>832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10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290</v>
      </c>
      <c r="B1365">
        <f t="shared" si="2772"/>
        <v>11</v>
      </c>
      <c r="C1365">
        <f t="shared" si="2697"/>
        <v>77</v>
      </c>
      <c r="E1365">
        <f t="shared" ref="E1365" si="2789">plan_id</f>
        <v>832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10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290</v>
      </c>
      <c r="B1366">
        <f t="shared" si="2772"/>
        <v>11</v>
      </c>
      <c r="C1366">
        <f t="shared" si="2697"/>
        <v>78</v>
      </c>
      <c r="E1366">
        <f t="shared" ref="E1366" si="2791">plan_id</f>
        <v>832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10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290</v>
      </c>
      <c r="B1367">
        <f t="shared" si="2772"/>
        <v>11</v>
      </c>
      <c r="C1367">
        <f t="shared" si="2697"/>
        <v>79</v>
      </c>
      <c r="E1367">
        <f t="shared" ref="E1367" si="2793">plan_id</f>
        <v>832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10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290</v>
      </c>
      <c r="B1368">
        <f t="shared" si="2772"/>
        <v>11</v>
      </c>
      <c r="C1368">
        <f t="shared" si="2697"/>
        <v>80</v>
      </c>
      <c r="E1368">
        <f t="shared" ref="E1368" si="2795">plan_id</f>
        <v>832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10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290</v>
      </c>
      <c r="B1369">
        <f t="shared" si="2772"/>
        <v>11</v>
      </c>
      <c r="C1369">
        <f t="shared" si="2697"/>
        <v>81</v>
      </c>
      <c r="E1369">
        <f t="shared" ref="E1369" si="2797">plan_id</f>
        <v>832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10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290</v>
      </c>
      <c r="B1370">
        <f t="shared" si="2772"/>
        <v>11</v>
      </c>
      <c r="C1370">
        <f t="shared" si="2697"/>
        <v>82</v>
      </c>
      <c r="E1370">
        <f t="shared" ref="E1370" si="2799">plan_id</f>
        <v>832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10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22230920</v>
      </c>
    </row>
    <row r="1371" spans="1:8" x14ac:dyDescent="0.3">
      <c r="A1371" t="s">
        <v>290</v>
      </c>
      <c r="B1371">
        <f t="shared" si="2772"/>
        <v>11</v>
      </c>
      <c r="C1371">
        <f t="shared" si="2697"/>
        <v>83</v>
      </c>
      <c r="E1371">
        <f t="shared" ref="E1371" si="2801">plan_id</f>
        <v>832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10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290</v>
      </c>
      <c r="B1372">
        <f t="shared" si="2772"/>
        <v>11</v>
      </c>
      <c r="C1372">
        <f t="shared" si="2697"/>
        <v>84</v>
      </c>
      <c r="E1372">
        <f t="shared" ref="E1372" si="2803">plan_id</f>
        <v>832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10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290</v>
      </c>
      <c r="B1373">
        <f t="shared" si="2772"/>
        <v>11</v>
      </c>
      <c r="C1373">
        <f t="shared" si="2697"/>
        <v>85</v>
      </c>
      <c r="E1373">
        <f t="shared" ref="E1373" si="2805">plan_id</f>
        <v>832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10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290</v>
      </c>
      <c r="B1374">
        <f t="shared" si="2772"/>
        <v>11</v>
      </c>
      <c r="C1374">
        <f t="shared" si="2697"/>
        <v>86</v>
      </c>
      <c r="E1374">
        <f t="shared" ref="E1374" si="2807">plan_id</f>
        <v>832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10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717047064</v>
      </c>
    </row>
    <row r="1375" spans="1:8" x14ac:dyDescent="0.3">
      <c r="A1375" t="s">
        <v>290</v>
      </c>
      <c r="B1375">
        <f t="shared" si="2772"/>
        <v>11</v>
      </c>
      <c r="C1375">
        <f t="shared" si="2697"/>
        <v>87</v>
      </c>
      <c r="E1375">
        <f t="shared" ref="E1375" si="2809">plan_id</f>
        <v>832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10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290</v>
      </c>
      <c r="B1376">
        <f t="shared" si="2772"/>
        <v>11</v>
      </c>
      <c r="C1376">
        <f t="shared" si="2697"/>
        <v>88</v>
      </c>
      <c r="E1376">
        <f t="shared" ref="E1376" si="2811">plan_id</f>
        <v>832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10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304193697</v>
      </c>
    </row>
    <row r="1377" spans="1:8" x14ac:dyDescent="0.3">
      <c r="A1377" t="s">
        <v>290</v>
      </c>
      <c r="B1377">
        <f t="shared" si="2772"/>
        <v>11</v>
      </c>
      <c r="C1377">
        <f t="shared" si="2697"/>
        <v>89</v>
      </c>
      <c r="E1377">
        <f t="shared" ref="E1377" si="2813">plan_id</f>
        <v>832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10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290</v>
      </c>
      <c r="B1378">
        <f t="shared" si="2772"/>
        <v>11</v>
      </c>
      <c r="C1378">
        <f t="shared" si="2697"/>
        <v>90</v>
      </c>
      <c r="E1378">
        <f t="shared" ref="E1378" si="2815">plan_id</f>
        <v>832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10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290</v>
      </c>
      <c r="B1379">
        <f t="shared" si="2772"/>
        <v>11</v>
      </c>
      <c r="C1379">
        <f t="shared" si="2697"/>
        <v>91</v>
      </c>
      <c r="E1379">
        <f t="shared" ref="E1379" si="2817">plan_id</f>
        <v>832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10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-188411115</v>
      </c>
    </row>
    <row r="1380" spans="1:8" x14ac:dyDescent="0.3">
      <c r="A1380" t="s">
        <v>290</v>
      </c>
      <c r="B1380">
        <f t="shared" si="2772"/>
        <v>11</v>
      </c>
      <c r="C1380">
        <f t="shared" si="2697"/>
        <v>92</v>
      </c>
      <c r="E1380">
        <f t="shared" ref="E1380" si="2819">plan_id</f>
        <v>832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10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515672661</v>
      </c>
    </row>
    <row r="1381" spans="1:8" x14ac:dyDescent="0.3">
      <c r="A1381" t="s">
        <v>290</v>
      </c>
      <c r="B1381">
        <f t="shared" si="2772"/>
        <v>11</v>
      </c>
      <c r="C1381">
        <f t="shared" si="2697"/>
        <v>93</v>
      </c>
      <c r="E1381">
        <f t="shared" ref="E1381" si="2821">plan_id</f>
        <v>832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10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290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832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10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">
      <c r="A1383" t="s">
        <v>290</v>
      </c>
      <c r="B1383">
        <f t="shared" si="2823"/>
        <v>12</v>
      </c>
      <c r="C1383">
        <f t="shared" si="2697"/>
        <v>4</v>
      </c>
      <c r="E1383">
        <f t="shared" ref="E1383" si="2826">plan_id</f>
        <v>832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10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SJ Actuarial Associates</v>
      </c>
    </row>
    <row r="1384" spans="1:8" x14ac:dyDescent="0.3">
      <c r="A1384" t="s">
        <v>290</v>
      </c>
      <c r="B1384">
        <f t="shared" si="2823"/>
        <v>12</v>
      </c>
      <c r="C1384">
        <f t="shared" si="2697"/>
        <v>5</v>
      </c>
      <c r="E1384">
        <f t="shared" ref="E1384" si="2828">plan_id</f>
        <v>832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10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0.14169999999999999</v>
      </c>
    </row>
    <row r="1385" spans="1:8" x14ac:dyDescent="0.3">
      <c r="A1385" t="s">
        <v>290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832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10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5.7029000000000003E-2</v>
      </c>
    </row>
    <row r="1386" spans="1:8" x14ac:dyDescent="0.3">
      <c r="A1386" t="s">
        <v>290</v>
      </c>
      <c r="B1386">
        <f t="shared" si="2823"/>
        <v>12</v>
      </c>
      <c r="C1386">
        <f t="shared" si="2830"/>
        <v>7</v>
      </c>
      <c r="E1386">
        <f t="shared" ref="E1386" si="2833">plan_id</f>
        <v>832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10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8.4670999999999996E-2</v>
      </c>
    </row>
    <row r="1387" spans="1:8" x14ac:dyDescent="0.3">
      <c r="A1387" t="s">
        <v>290</v>
      </c>
      <c r="B1387">
        <f t="shared" si="2823"/>
        <v>12</v>
      </c>
      <c r="C1387">
        <f t="shared" si="2830"/>
        <v>8</v>
      </c>
      <c r="E1387">
        <f t="shared" ref="E1387" si="2835">plan_id</f>
        <v>832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10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-360294178</v>
      </c>
    </row>
    <row r="1388" spans="1:8" x14ac:dyDescent="0.3">
      <c r="A1388" t="s">
        <v>290</v>
      </c>
      <c r="B1388">
        <f t="shared" si="2823"/>
        <v>12</v>
      </c>
      <c r="C1388">
        <f t="shared" si="2830"/>
        <v>9</v>
      </c>
      <c r="E1388">
        <f t="shared" ref="E1388" si="2837">plan_id</f>
        <v>832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10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0.13010000000000002</v>
      </c>
    </row>
    <row r="1389" spans="1:8" x14ac:dyDescent="0.3">
      <c r="A1389" t="s">
        <v>290</v>
      </c>
      <c r="B1389">
        <f t="shared" si="2823"/>
        <v>12</v>
      </c>
      <c r="C1389">
        <f t="shared" si="2830"/>
        <v>10</v>
      </c>
      <c r="E1389">
        <f t="shared" ref="E1389" si="2839">plan_id</f>
        <v>832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10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0.13497100000000001</v>
      </c>
    </row>
    <row r="1390" spans="1:8" x14ac:dyDescent="0.3">
      <c r="A1390" t="s">
        <v>290</v>
      </c>
      <c r="B1390">
        <f t="shared" si="2823"/>
        <v>12</v>
      </c>
      <c r="C1390">
        <f t="shared" si="2830"/>
        <v>11</v>
      </c>
      <c r="E1390">
        <f t="shared" ref="E1390" si="2841">plan_id</f>
        <v>832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10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-4.8709999999999865E-3</v>
      </c>
    </row>
    <row r="1391" spans="1:8" x14ac:dyDescent="0.3">
      <c r="A1391" t="s">
        <v>290</v>
      </c>
      <c r="B1391">
        <f t="shared" si="2823"/>
        <v>12</v>
      </c>
      <c r="C1391">
        <f t="shared" si="2830"/>
        <v>12</v>
      </c>
      <c r="E1391">
        <f t="shared" ref="E1391" si="2843">plan_id</f>
        <v>832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10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1059251093</v>
      </c>
    </row>
    <row r="1392" spans="1:8" x14ac:dyDescent="0.3">
      <c r="A1392" t="s">
        <v>290</v>
      </c>
      <c r="B1392">
        <f t="shared" si="2823"/>
        <v>12</v>
      </c>
      <c r="C1392">
        <f t="shared" si="2830"/>
        <v>13</v>
      </c>
      <c r="E1392">
        <f t="shared" ref="E1392" si="2845">plan_id</f>
        <v>832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10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344547871</v>
      </c>
    </row>
    <row r="1393" spans="1:8" x14ac:dyDescent="0.3">
      <c r="A1393" t="s">
        <v>290</v>
      </c>
      <c r="B1393">
        <f t="shared" si="2823"/>
        <v>12</v>
      </c>
      <c r="C1393">
        <f t="shared" si="2830"/>
        <v>14</v>
      </c>
      <c r="E1393">
        <f t="shared" ref="E1393" si="2847">plan_id</f>
        <v>832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10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290</v>
      </c>
      <c r="B1394">
        <f t="shared" si="2823"/>
        <v>12</v>
      </c>
      <c r="C1394">
        <f t="shared" si="2830"/>
        <v>15</v>
      </c>
      <c r="E1394">
        <f t="shared" ref="E1394" si="2849">plan_id</f>
        <v>832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10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0.11799999999999999</v>
      </c>
    </row>
    <row r="1395" spans="1:8" x14ac:dyDescent="0.3">
      <c r="A1395" t="s">
        <v>290</v>
      </c>
      <c r="B1395">
        <f t="shared" si="2823"/>
        <v>12</v>
      </c>
      <c r="C1395">
        <f t="shared" si="2830"/>
        <v>16</v>
      </c>
      <c r="E1395">
        <f t="shared" ref="E1395" si="2851">plan_id</f>
        <v>832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10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290</v>
      </c>
      <c r="B1396">
        <f t="shared" si="2823"/>
        <v>12</v>
      </c>
      <c r="C1396">
        <f t="shared" si="2830"/>
        <v>17</v>
      </c>
      <c r="E1396">
        <f t="shared" ref="E1396" si="2853">plan_id</f>
        <v>832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10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290</v>
      </c>
      <c r="B1397">
        <f t="shared" si="2823"/>
        <v>12</v>
      </c>
      <c r="C1397">
        <f t="shared" si="2830"/>
        <v>18</v>
      </c>
      <c r="E1397">
        <f t="shared" ref="E1397" si="2855">plan_id</f>
        <v>832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10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0.192</v>
      </c>
    </row>
    <row r="1398" spans="1:8" x14ac:dyDescent="0.3">
      <c r="A1398" t="s">
        <v>290</v>
      </c>
      <c r="B1398">
        <f t="shared" si="2823"/>
        <v>12</v>
      </c>
      <c r="C1398">
        <f t="shared" si="2830"/>
        <v>19</v>
      </c>
      <c r="E1398">
        <f t="shared" ref="E1398" si="2857">plan_id</f>
        <v>832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10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7.980000000000001E-2</v>
      </c>
    </row>
    <row r="1399" spans="1:8" x14ac:dyDescent="0.3">
      <c r="A1399" t="s">
        <v>290</v>
      </c>
      <c r="B1399">
        <f t="shared" si="2823"/>
        <v>12</v>
      </c>
      <c r="C1399">
        <f t="shared" si="2830"/>
        <v>20</v>
      </c>
      <c r="E1399">
        <f t="shared" ref="E1399" si="2859">plan_id</f>
        <v>832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10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290</v>
      </c>
      <c r="B1400">
        <f t="shared" si="2823"/>
        <v>12</v>
      </c>
      <c r="C1400">
        <f t="shared" si="2830"/>
        <v>21</v>
      </c>
      <c r="E1400">
        <f t="shared" ref="E1400" si="2861">plan_id</f>
        <v>832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10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290</v>
      </c>
      <c r="B1401">
        <f t="shared" si="2823"/>
        <v>12</v>
      </c>
      <c r="C1401">
        <f t="shared" si="2830"/>
        <v>22</v>
      </c>
      <c r="E1401">
        <f t="shared" ref="E1401" si="2863">plan_id</f>
        <v>832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10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290</v>
      </c>
      <c r="B1402">
        <f t="shared" si="2823"/>
        <v>12</v>
      </c>
      <c r="C1402">
        <f t="shared" si="2830"/>
        <v>23</v>
      </c>
      <c r="E1402">
        <f t="shared" ref="E1402" si="2865">plan_id</f>
        <v>832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10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 xml:space="preserve">1) Annual pension with anuity- 2% of FAC times yrs of CS + $300 annual SB. 2) Annual pension with anuity 2.5% of FAC times yrs of CS + $300 annual SB. </v>
      </c>
    </row>
    <row r="1403" spans="1:8" x14ac:dyDescent="0.3">
      <c r="A1403" t="s">
        <v>290</v>
      </c>
      <c r="B1403">
        <f t="shared" si="2823"/>
        <v>12</v>
      </c>
      <c r="C1403">
        <f t="shared" si="2830"/>
        <v>24</v>
      </c>
      <c r="E1403">
        <f t="shared" ref="E1403" si="2867">plan_id</f>
        <v>832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10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290</v>
      </c>
      <c r="B1404">
        <f t="shared" si="2823"/>
        <v>12</v>
      </c>
      <c r="C1404">
        <f t="shared" si="2830"/>
        <v>25</v>
      </c>
      <c r="E1404">
        <f t="shared" ref="E1404" si="2869">plan_id</f>
        <v>832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10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290</v>
      </c>
      <c r="B1405">
        <f t="shared" si="2823"/>
        <v>12</v>
      </c>
      <c r="C1405">
        <f t="shared" si="2830"/>
        <v>26</v>
      </c>
      <c r="E1405">
        <f t="shared" ref="E1405" si="2871">plan_id</f>
        <v>832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10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2.5000000000000001E-2</v>
      </c>
    </row>
    <row r="1406" spans="1:8" x14ac:dyDescent="0.3">
      <c r="A1406" t="s">
        <v>290</v>
      </c>
      <c r="B1406">
        <f t="shared" si="2823"/>
        <v>12</v>
      </c>
      <c r="C1406">
        <f t="shared" si="2830"/>
        <v>27</v>
      </c>
      <c r="E1406">
        <f t="shared" ref="E1406" si="2873">plan_id</f>
        <v>832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10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290</v>
      </c>
      <c r="B1407">
        <f t="shared" si="2823"/>
        <v>12</v>
      </c>
      <c r="C1407">
        <f t="shared" si="2830"/>
        <v>28</v>
      </c>
      <c r="E1407">
        <f t="shared" ref="E1407" si="2875">plan_id</f>
        <v>832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10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290</v>
      </c>
      <c r="B1408">
        <f t="shared" si="2823"/>
        <v>12</v>
      </c>
      <c r="C1408">
        <f t="shared" si="2830"/>
        <v>29</v>
      </c>
      <c r="E1408">
        <f t="shared" ref="E1408" si="2877">plan_id</f>
        <v>832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10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">
      <c r="A1409" t="s">
        <v>290</v>
      </c>
      <c r="B1409">
        <f t="shared" si="2823"/>
        <v>12</v>
      </c>
      <c r="C1409">
        <f t="shared" si="2830"/>
        <v>30</v>
      </c>
      <c r="E1409">
        <f t="shared" ref="E1409" si="2879">plan_id</f>
        <v>832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10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290</v>
      </c>
      <c r="B1410">
        <f t="shared" si="2823"/>
        <v>12</v>
      </c>
      <c r="C1410">
        <f t="shared" si="2830"/>
        <v>31</v>
      </c>
      <c r="E1410">
        <f t="shared" ref="E1410" si="2881">plan_id</f>
        <v>832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10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290</v>
      </c>
      <c r="B1411">
        <f t="shared" si="2823"/>
        <v>12</v>
      </c>
      <c r="C1411">
        <f t="shared" si="2830"/>
        <v>32</v>
      </c>
      <c r="E1411">
        <f t="shared" ref="E1411" si="2883">plan_id</f>
        <v>832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10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290</v>
      </c>
      <c r="B1412">
        <f t="shared" si="2823"/>
        <v>12</v>
      </c>
      <c r="C1412">
        <f t="shared" si="2830"/>
        <v>33</v>
      </c>
      <c r="E1412">
        <f t="shared" ref="E1412" si="2885">plan_id</f>
        <v>832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10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290</v>
      </c>
      <c r="B1413">
        <f t="shared" si="2823"/>
        <v>12</v>
      </c>
      <c r="C1413">
        <f t="shared" si="2830"/>
        <v>34</v>
      </c>
      <c r="E1413">
        <f t="shared" ref="E1413" si="2887">plan_id</f>
        <v>832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10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290</v>
      </c>
      <c r="B1414">
        <f t="shared" si="2823"/>
        <v>12</v>
      </c>
      <c r="C1414">
        <f t="shared" si="2830"/>
        <v>35</v>
      </c>
      <c r="E1414">
        <f t="shared" ref="E1414" si="2889">plan_id</f>
        <v>832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10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290</v>
      </c>
      <c r="B1415">
        <f t="shared" si="2823"/>
        <v>12</v>
      </c>
      <c r="C1415">
        <f t="shared" si="2830"/>
        <v>36</v>
      </c>
      <c r="E1415">
        <f t="shared" ref="E1415" si="2891">plan_id</f>
        <v>832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10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">
      <c r="A1416" t="s">
        <v>290</v>
      </c>
      <c r="B1416">
        <f t="shared" si="2823"/>
        <v>12</v>
      </c>
      <c r="C1416">
        <f t="shared" si="2830"/>
        <v>37</v>
      </c>
      <c r="E1416">
        <f t="shared" ref="E1416" si="2893">plan_id</f>
        <v>832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10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8.2500000000000004E-2</v>
      </c>
    </row>
    <row r="1417" spans="1:8" x14ac:dyDescent="0.3">
      <c r="A1417" t="s">
        <v>290</v>
      </c>
      <c r="B1417">
        <f t="shared" si="2823"/>
        <v>12</v>
      </c>
      <c r="C1417">
        <f t="shared" si="2830"/>
        <v>38</v>
      </c>
      <c r="E1417">
        <f t="shared" ref="E1417" si="2895">plan_id</f>
        <v>832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10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t="s">
        <v>290</v>
      </c>
      <c r="B1418">
        <f t="shared" si="2823"/>
        <v>12</v>
      </c>
      <c r="C1418">
        <f t="shared" si="2830"/>
        <v>39</v>
      </c>
      <c r="E1418">
        <f t="shared" ref="E1418" si="2897">plan_id</f>
        <v>832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10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3.5%-7.5%</v>
      </c>
    </row>
    <row r="1419" spans="1:8" x14ac:dyDescent="0.3">
      <c r="A1419" t="s">
        <v>290</v>
      </c>
      <c r="B1419">
        <f t="shared" si="2823"/>
        <v>12</v>
      </c>
      <c r="C1419">
        <f t="shared" si="2830"/>
        <v>40</v>
      </c>
      <c r="E1419">
        <f t="shared" ref="E1419" si="2899">plan_id</f>
        <v>832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10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49-52</v>
      </c>
    </row>
    <row r="1420" spans="1:8" x14ac:dyDescent="0.3">
      <c r="A1420" t="s">
        <v>290</v>
      </c>
      <c r="B1420">
        <f t="shared" si="2823"/>
        <v>12</v>
      </c>
      <c r="C1420">
        <f t="shared" si="2830"/>
        <v>41</v>
      </c>
      <c r="E1420">
        <f t="shared" ref="E1420" si="2901">plan_id</f>
        <v>832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10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49-52</v>
      </c>
    </row>
    <row r="1421" spans="1:8" x14ac:dyDescent="0.3">
      <c r="A1421" t="s">
        <v>290</v>
      </c>
      <c r="B1421">
        <f t="shared" si="2823"/>
        <v>12</v>
      </c>
      <c r="C1421">
        <f t="shared" si="2830"/>
        <v>42</v>
      </c>
      <c r="E1421">
        <f t="shared" ref="E1421" si="2903">plan_id</f>
        <v>832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10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Table</v>
      </c>
    </row>
    <row r="1422" spans="1:8" x14ac:dyDescent="0.3">
      <c r="A1422" t="s">
        <v>290</v>
      </c>
      <c r="B1422">
        <f t="shared" si="2823"/>
        <v>12</v>
      </c>
      <c r="C1422">
        <f t="shared" si="2830"/>
        <v>43</v>
      </c>
      <c r="E1422">
        <f t="shared" ref="E1422" si="2905">plan_id</f>
        <v>832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10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">
      <c r="A1423" t="s">
        <v>290</v>
      </c>
      <c r="B1423">
        <f t="shared" si="2823"/>
        <v>12</v>
      </c>
      <c r="C1423">
        <f t="shared" si="2830"/>
        <v>44</v>
      </c>
      <c r="E1423">
        <f t="shared" ref="E1423" si="2907">plan_id</f>
        <v>832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10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290</v>
      </c>
      <c r="B1424">
        <f t="shared" si="2823"/>
        <v>12</v>
      </c>
      <c r="C1424">
        <f t="shared" si="2830"/>
        <v>45</v>
      </c>
      <c r="E1424">
        <f t="shared" ref="E1424" si="2909">plan_id</f>
        <v>832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10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290</v>
      </c>
      <c r="B1425">
        <f t="shared" si="2823"/>
        <v>12</v>
      </c>
      <c r="C1425">
        <f t="shared" si="2830"/>
        <v>46</v>
      </c>
      <c r="E1425">
        <f t="shared" ref="E1425" si="2911">plan_id</f>
        <v>832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10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290</v>
      </c>
      <c r="B1426">
        <f t="shared" si="2823"/>
        <v>12</v>
      </c>
      <c r="C1426">
        <f t="shared" si="2830"/>
        <v>47</v>
      </c>
      <c r="E1426">
        <f t="shared" ref="E1426" si="2913">plan_id</f>
        <v>832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10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">
      <c r="A1427" t="s">
        <v>290</v>
      </c>
      <c r="B1427">
        <f t="shared" si="2823"/>
        <v>12</v>
      </c>
      <c r="C1427">
        <f t="shared" si="2830"/>
        <v>48</v>
      </c>
      <c r="E1427">
        <f t="shared" ref="E1427" si="2915">plan_id</f>
        <v>832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104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40 Years</v>
      </c>
    </row>
    <row r="1428" spans="1:8" x14ac:dyDescent="0.3">
      <c r="A1428" t="s">
        <v>290</v>
      </c>
      <c r="B1428">
        <f t="shared" si="2823"/>
        <v>12</v>
      </c>
      <c r="C1428">
        <f t="shared" si="2830"/>
        <v>49</v>
      </c>
      <c r="E1428">
        <f t="shared" ref="E1428" si="2917">plan_id</f>
        <v>832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10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">
      <c r="A1429" t="s">
        <v>290</v>
      </c>
      <c r="B1429">
        <f t="shared" si="2823"/>
        <v>12</v>
      </c>
      <c r="C1429">
        <f t="shared" si="2830"/>
        <v>50</v>
      </c>
      <c r="E1429">
        <f t="shared" ref="E1429" si="2919">plan_id</f>
        <v>832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10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8.2500000000000004E-2</v>
      </c>
    </row>
    <row r="1430" spans="1:8" x14ac:dyDescent="0.3">
      <c r="A1430" t="s">
        <v>290</v>
      </c>
      <c r="B1430">
        <f t="shared" si="2823"/>
        <v>12</v>
      </c>
      <c r="C1430">
        <f t="shared" si="2830"/>
        <v>51</v>
      </c>
      <c r="E1430">
        <f t="shared" ref="E1430" si="2921">plan_id</f>
        <v>832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10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290</v>
      </c>
      <c r="B1431">
        <f t="shared" si="2823"/>
        <v>12</v>
      </c>
      <c r="C1431">
        <f t="shared" si="2830"/>
        <v>52</v>
      </c>
      <c r="E1431">
        <f t="shared" ref="E1431" si="2923">plan_id</f>
        <v>832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10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8.2500000000000004E-2</v>
      </c>
    </row>
    <row r="1432" spans="1:8" x14ac:dyDescent="0.3">
      <c r="A1432" t="s">
        <v>290</v>
      </c>
      <c r="B1432">
        <f t="shared" si="2823"/>
        <v>12</v>
      </c>
      <c r="C1432">
        <f t="shared" si="2830"/>
        <v>53</v>
      </c>
      <c r="E1432">
        <f t="shared" ref="E1432" si="2925">plan_id</f>
        <v>832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10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">
      <c r="A1433" t="s">
        <v>290</v>
      </c>
      <c r="B1433">
        <f t="shared" si="2823"/>
        <v>12</v>
      </c>
      <c r="C1433">
        <f t="shared" si="2830"/>
        <v>54</v>
      </c>
      <c r="E1433">
        <f t="shared" ref="E1433" si="2927">plan_id</f>
        <v>832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10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-0.1231</v>
      </c>
    </row>
    <row r="1434" spans="1:8" x14ac:dyDescent="0.3">
      <c r="A1434" t="s">
        <v>290</v>
      </c>
      <c r="B1434">
        <f t="shared" si="2823"/>
        <v>12</v>
      </c>
      <c r="C1434">
        <f t="shared" si="2830"/>
        <v>55</v>
      </c>
      <c r="E1434">
        <f t="shared" ref="E1434" si="2929">plan_id</f>
        <v>832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10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-0.22270000000000001</v>
      </c>
    </row>
    <row r="1435" spans="1:8" x14ac:dyDescent="0.3">
      <c r="A1435" t="s">
        <v>290</v>
      </c>
      <c r="B1435">
        <f t="shared" si="2823"/>
        <v>12</v>
      </c>
      <c r="C1435">
        <f t="shared" si="2830"/>
        <v>56</v>
      </c>
      <c r="E1435">
        <f t="shared" ref="E1435" si="2931">plan_id</f>
        <v>832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10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1.4469395537994964E-3</v>
      </c>
    </row>
    <row r="1436" spans="1:8" x14ac:dyDescent="0.3">
      <c r="A1436" t="s">
        <v>290</v>
      </c>
      <c r="B1436">
        <f t="shared" si="2823"/>
        <v>12</v>
      </c>
      <c r="C1436">
        <f t="shared" si="2830"/>
        <v>57</v>
      </c>
      <c r="E1436">
        <f t="shared" ref="E1436" si="2933">plan_id</f>
        <v>832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10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t="s">
        <v>290</v>
      </c>
      <c r="B1437">
        <f t="shared" si="2823"/>
        <v>12</v>
      </c>
      <c r="C1437">
        <f t="shared" si="2830"/>
        <v>58</v>
      </c>
      <c r="E1437">
        <f t="shared" ref="E1437" si="2935">plan_id</f>
        <v>832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10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13500766000</v>
      </c>
    </row>
    <row r="1438" spans="1:8" x14ac:dyDescent="0.3">
      <c r="A1438" t="s">
        <v>290</v>
      </c>
      <c r="B1438">
        <f t="shared" si="2823"/>
        <v>12</v>
      </c>
      <c r="C1438">
        <f t="shared" si="2830"/>
        <v>59</v>
      </c>
      <c r="E1438">
        <f t="shared" ref="E1438" si="2937">plan_id</f>
        <v>832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10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22839411000</v>
      </c>
    </row>
    <row r="1439" spans="1:8" x14ac:dyDescent="0.3">
      <c r="A1439" t="s">
        <v>290</v>
      </c>
      <c r="B1439">
        <f t="shared" si="2823"/>
        <v>12</v>
      </c>
      <c r="C1439">
        <f t="shared" si="2830"/>
        <v>60</v>
      </c>
      <c r="E1439">
        <f t="shared" ref="E1439" si="2939">plan_id</f>
        <v>832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10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9338645000</v>
      </c>
    </row>
    <row r="1440" spans="1:8" x14ac:dyDescent="0.3">
      <c r="A1440" t="s">
        <v>290</v>
      </c>
      <c r="B1440">
        <f t="shared" si="2823"/>
        <v>12</v>
      </c>
      <c r="C1440">
        <f t="shared" si="2830"/>
        <v>61</v>
      </c>
      <c r="E1440">
        <f t="shared" ref="E1440" si="2941">plan_id</f>
        <v>832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10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0.59099999999999997</v>
      </c>
    </row>
    <row r="1441" spans="1:8" x14ac:dyDescent="0.3">
      <c r="A1441" t="s">
        <v>290</v>
      </c>
      <c r="B1441">
        <f t="shared" si="2823"/>
        <v>12</v>
      </c>
      <c r="C1441">
        <f t="shared" si="2830"/>
        <v>62</v>
      </c>
      <c r="E1441">
        <f t="shared" ref="E1441" si="2944">plan_id</f>
        <v>832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10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3912326000</v>
      </c>
    </row>
    <row r="1442" spans="1:8" x14ac:dyDescent="0.3">
      <c r="A1442" t="s">
        <v>290</v>
      </c>
      <c r="B1442">
        <f t="shared" si="2823"/>
        <v>12</v>
      </c>
      <c r="C1442">
        <f t="shared" si="2830"/>
        <v>63</v>
      </c>
      <c r="E1442">
        <f t="shared" ref="E1442" si="2946">plan_id</f>
        <v>832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10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3170379569</v>
      </c>
    </row>
    <row r="1443" spans="1:8" x14ac:dyDescent="0.3">
      <c r="A1443" t="s">
        <v>290</v>
      </c>
      <c r="B1443">
        <f t="shared" si="2823"/>
        <v>12</v>
      </c>
      <c r="C1443">
        <f t="shared" si="2830"/>
        <v>64</v>
      </c>
      <c r="E1443">
        <f t="shared" ref="E1443" si="2948">plan_id</f>
        <v>832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10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290</v>
      </c>
      <c r="B1444">
        <f t="shared" si="2823"/>
        <v>12</v>
      </c>
      <c r="C1444">
        <f t="shared" si="2830"/>
        <v>65</v>
      </c>
      <c r="E1444">
        <f t="shared" ref="E1444" si="2950">plan_id</f>
        <v>832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10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290</v>
      </c>
      <c r="B1445">
        <f t="shared" si="2823"/>
        <v>12</v>
      </c>
      <c r="C1445">
        <f t="shared" si="2830"/>
        <v>66</v>
      </c>
      <c r="E1445">
        <f t="shared" ref="E1445" si="2952">plan_id</f>
        <v>832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10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290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832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10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290</v>
      </c>
      <c r="B1447">
        <f>B1446</f>
        <v>12</v>
      </c>
      <c r="C1447">
        <f t="shared" si="2830"/>
        <v>68</v>
      </c>
      <c r="E1447">
        <f t="shared" ref="E1447" si="2957">plan_id</f>
        <v>832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10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290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832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10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290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832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10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290</v>
      </c>
      <c r="B1450">
        <f t="shared" si="2959"/>
        <v>12</v>
      </c>
      <c r="C1450">
        <f t="shared" si="2962"/>
        <v>71</v>
      </c>
      <c r="E1450">
        <f t="shared" ref="E1450" si="2965">plan_id</f>
        <v>832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10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290</v>
      </c>
      <c r="B1451">
        <f t="shared" si="2959"/>
        <v>12</v>
      </c>
      <c r="C1451">
        <f t="shared" si="2962"/>
        <v>72</v>
      </c>
      <c r="E1451">
        <f t="shared" ref="E1451" si="2967">plan_id</f>
        <v>832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10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290</v>
      </c>
      <c r="B1452">
        <f t="shared" si="2959"/>
        <v>12</v>
      </c>
      <c r="C1452">
        <f t="shared" si="2962"/>
        <v>73</v>
      </c>
      <c r="E1452">
        <f t="shared" ref="E1452" si="2969">plan_id</f>
        <v>832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10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290</v>
      </c>
      <c r="B1453">
        <f t="shared" si="2959"/>
        <v>12</v>
      </c>
      <c r="C1453">
        <f t="shared" si="2962"/>
        <v>74</v>
      </c>
      <c r="E1453">
        <f t="shared" ref="E1453" si="2971">plan_id</f>
        <v>832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10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290</v>
      </c>
      <c r="B1454">
        <f t="shared" si="2959"/>
        <v>12</v>
      </c>
      <c r="C1454">
        <f t="shared" si="2962"/>
        <v>75</v>
      </c>
      <c r="E1454">
        <f t="shared" ref="E1454" si="2973">plan_id</f>
        <v>832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10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290</v>
      </c>
      <c r="B1455">
        <f t="shared" si="2959"/>
        <v>12</v>
      </c>
      <c r="C1455">
        <f t="shared" si="2962"/>
        <v>76</v>
      </c>
      <c r="E1455">
        <f t="shared" ref="E1455" si="2975">plan_id</f>
        <v>832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10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290</v>
      </c>
      <c r="B1456">
        <f t="shared" si="2959"/>
        <v>12</v>
      </c>
      <c r="C1456">
        <f t="shared" si="2962"/>
        <v>77</v>
      </c>
      <c r="E1456">
        <f t="shared" ref="E1456" si="2977">plan_id</f>
        <v>832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10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290</v>
      </c>
      <c r="B1457">
        <f t="shared" si="2959"/>
        <v>12</v>
      </c>
      <c r="C1457">
        <f t="shared" si="2962"/>
        <v>78</v>
      </c>
      <c r="E1457">
        <f t="shared" ref="E1457" si="2979">plan_id</f>
        <v>832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10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290</v>
      </c>
      <c r="B1458">
        <f t="shared" si="2959"/>
        <v>12</v>
      </c>
      <c r="C1458">
        <f t="shared" si="2962"/>
        <v>79</v>
      </c>
      <c r="E1458">
        <f t="shared" ref="E1458" si="2981">plan_id</f>
        <v>832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10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290</v>
      </c>
      <c r="B1459">
        <f t="shared" si="2959"/>
        <v>12</v>
      </c>
      <c r="C1459">
        <f t="shared" si="2962"/>
        <v>80</v>
      </c>
      <c r="E1459">
        <f t="shared" ref="E1459" si="2983">plan_id</f>
        <v>832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10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290</v>
      </c>
      <c r="B1460">
        <f t="shared" si="2959"/>
        <v>12</v>
      </c>
      <c r="C1460">
        <f t="shared" si="2962"/>
        <v>81</v>
      </c>
      <c r="E1460">
        <f t="shared" ref="E1460" si="2985">plan_id</f>
        <v>832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10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290</v>
      </c>
      <c r="B1461">
        <f t="shared" si="2959"/>
        <v>12</v>
      </c>
      <c r="C1461">
        <f t="shared" si="2962"/>
        <v>82</v>
      </c>
      <c r="E1461">
        <f t="shared" ref="E1461" si="2987">plan_id</f>
        <v>832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10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-144958781</v>
      </c>
    </row>
    <row r="1462" spans="1:8" x14ac:dyDescent="0.3">
      <c r="A1462" t="s">
        <v>290</v>
      </c>
      <c r="B1462">
        <f t="shared" si="2959"/>
        <v>12</v>
      </c>
      <c r="C1462">
        <f t="shared" si="2962"/>
        <v>83</v>
      </c>
      <c r="E1462">
        <f t="shared" ref="E1462" si="2989">plan_id</f>
        <v>832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10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290</v>
      </c>
      <c r="B1463">
        <f t="shared" si="2959"/>
        <v>12</v>
      </c>
      <c r="C1463">
        <f t="shared" si="2962"/>
        <v>84</v>
      </c>
      <c r="E1463">
        <f t="shared" ref="E1463" si="2991">plan_id</f>
        <v>832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10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290</v>
      </c>
      <c r="B1464">
        <f t="shared" si="2959"/>
        <v>12</v>
      </c>
      <c r="C1464">
        <f t="shared" si="2962"/>
        <v>85</v>
      </c>
      <c r="E1464">
        <f t="shared" ref="E1464" si="2993">plan_id</f>
        <v>832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10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290</v>
      </c>
      <c r="B1465">
        <f t="shared" si="2959"/>
        <v>12</v>
      </c>
      <c r="C1465">
        <f t="shared" si="2962"/>
        <v>86</v>
      </c>
      <c r="E1465">
        <f t="shared" ref="E1465" si="2995">plan_id</f>
        <v>832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10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3149890612</v>
      </c>
    </row>
    <row r="1466" spans="1:8" x14ac:dyDescent="0.3">
      <c r="A1466" t="s">
        <v>290</v>
      </c>
      <c r="B1466">
        <f t="shared" si="2959"/>
        <v>12</v>
      </c>
      <c r="C1466">
        <f t="shared" si="2962"/>
        <v>87</v>
      </c>
      <c r="E1466">
        <f t="shared" ref="E1466" si="2997">plan_id</f>
        <v>832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10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5607925</v>
      </c>
    </row>
    <row r="1467" spans="1:8" x14ac:dyDescent="0.3">
      <c r="A1467" t="s">
        <v>290</v>
      </c>
      <c r="B1467">
        <f t="shared" si="2959"/>
        <v>12</v>
      </c>
      <c r="C1467">
        <f t="shared" si="2962"/>
        <v>88</v>
      </c>
      <c r="E1467">
        <f t="shared" ref="E1467" si="2999">plan_id</f>
        <v>832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10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290</v>
      </c>
      <c r="B1468">
        <f t="shared" si="2959"/>
        <v>12</v>
      </c>
      <c r="C1468">
        <f t="shared" si="2962"/>
        <v>89</v>
      </c>
      <c r="E1468">
        <f t="shared" ref="E1468" si="3001">plan_id</f>
        <v>832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10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-5607925</v>
      </c>
    </row>
    <row r="1469" spans="1:8" x14ac:dyDescent="0.3">
      <c r="A1469" t="s">
        <v>290</v>
      </c>
      <c r="B1469">
        <f t="shared" si="2959"/>
        <v>12</v>
      </c>
      <c r="C1469">
        <f t="shared" si="2962"/>
        <v>90</v>
      </c>
      <c r="E1469">
        <f t="shared" ref="E1469" si="3003">plan_id</f>
        <v>832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10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290</v>
      </c>
      <c r="B1470">
        <f t="shared" si="2959"/>
        <v>12</v>
      </c>
      <c r="C1470">
        <f t="shared" si="2962"/>
        <v>91</v>
      </c>
      <c r="E1470">
        <f t="shared" ref="E1470" si="3005">plan_id</f>
        <v>832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10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290</v>
      </c>
      <c r="B1471">
        <f t="shared" si="2959"/>
        <v>12</v>
      </c>
      <c r="C1471">
        <f t="shared" si="2962"/>
        <v>92</v>
      </c>
      <c r="E1471">
        <f t="shared" ref="E1471" si="3007">plan_id</f>
        <v>832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10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574829044</v>
      </c>
    </row>
    <row r="1472" spans="1:8" x14ac:dyDescent="0.3">
      <c r="A1472" t="s">
        <v>290</v>
      </c>
      <c r="B1472">
        <f t="shared" si="2959"/>
        <v>12</v>
      </c>
      <c r="C1472">
        <f t="shared" si="2962"/>
        <v>93</v>
      </c>
      <c r="E1472">
        <f t="shared" ref="E1472" si="3009">plan_id</f>
        <v>832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10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290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832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10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">
      <c r="A1474" t="s">
        <v>290</v>
      </c>
      <c r="B1474">
        <f t="shared" si="3011"/>
        <v>13</v>
      </c>
      <c r="C1474">
        <f t="shared" si="2962"/>
        <v>4</v>
      </c>
      <c r="E1474">
        <f t="shared" ref="E1474" si="3014">plan_id</f>
        <v>832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10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SJ Actuarial Associates</v>
      </c>
    </row>
    <row r="1475" spans="1:8" x14ac:dyDescent="0.3">
      <c r="A1475" t="s">
        <v>290</v>
      </c>
      <c r="B1475">
        <f t="shared" si="3011"/>
        <v>13</v>
      </c>
      <c r="C1475">
        <f t="shared" si="2962"/>
        <v>5</v>
      </c>
      <c r="E1475">
        <f t="shared" ref="E1475" si="3016">plan_id</f>
        <v>832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10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0.14419999999999999</v>
      </c>
    </row>
    <row r="1476" spans="1:8" x14ac:dyDescent="0.3">
      <c r="A1476" t="s">
        <v>290</v>
      </c>
      <c r="B1476">
        <f t="shared" si="3011"/>
        <v>13</v>
      </c>
      <c r="C1476">
        <f t="shared" si="2962"/>
        <v>6</v>
      </c>
      <c r="E1476">
        <f t="shared" ref="E1476" si="3018">plan_id</f>
        <v>832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10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5.9686999999999997E-2</v>
      </c>
    </row>
    <row r="1477" spans="1:8" x14ac:dyDescent="0.3">
      <c r="A1477" t="s">
        <v>290</v>
      </c>
      <c r="B1477">
        <f t="shared" si="3011"/>
        <v>13</v>
      </c>
      <c r="C1477">
        <f t="shared" si="2962"/>
        <v>7</v>
      </c>
      <c r="E1477">
        <f t="shared" ref="E1477" si="3020">plan_id</f>
        <v>832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10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8.4513000000000005E-2</v>
      </c>
    </row>
    <row r="1478" spans="1:8" x14ac:dyDescent="0.3">
      <c r="A1478" t="s">
        <v>290</v>
      </c>
      <c r="B1478">
        <f t="shared" si="3011"/>
        <v>13</v>
      </c>
      <c r="C1478">
        <f t="shared" si="2962"/>
        <v>8</v>
      </c>
      <c r="E1478">
        <f t="shared" ref="E1478" si="3022">plan_id</f>
        <v>832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10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-644193676</v>
      </c>
    </row>
    <row r="1479" spans="1:8" x14ac:dyDescent="0.3">
      <c r="A1479" t="s">
        <v>290</v>
      </c>
      <c r="B1479">
        <f t="shared" si="3011"/>
        <v>13</v>
      </c>
      <c r="C1479">
        <f t="shared" si="2962"/>
        <v>9</v>
      </c>
      <c r="E1479">
        <f t="shared" ref="E1479" si="3024">plan_id</f>
        <v>832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10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0.1636</v>
      </c>
    </row>
    <row r="1480" spans="1:8" x14ac:dyDescent="0.3">
      <c r="A1480" t="s">
        <v>290</v>
      </c>
      <c r="B1480">
        <f t="shared" si="3011"/>
        <v>13</v>
      </c>
      <c r="C1480">
        <f t="shared" si="2962"/>
        <v>10</v>
      </c>
      <c r="E1480">
        <f t="shared" ref="E1480" si="3026">plan_id</f>
        <v>832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10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0.16831299999999999</v>
      </c>
    </row>
    <row r="1481" spans="1:8" x14ac:dyDescent="0.3">
      <c r="A1481" t="s">
        <v>290</v>
      </c>
      <c r="B1481">
        <f t="shared" si="3011"/>
        <v>13</v>
      </c>
      <c r="C1481">
        <f t="shared" si="2962"/>
        <v>11</v>
      </c>
      <c r="E1481">
        <f t="shared" ref="E1481" si="3028">plan_id</f>
        <v>832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10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-4.712999999999995E-3</v>
      </c>
    </row>
    <row r="1482" spans="1:8" x14ac:dyDescent="0.3">
      <c r="A1482" t="s">
        <v>290</v>
      </c>
      <c r="B1482">
        <f t="shared" si="3011"/>
        <v>13</v>
      </c>
      <c r="C1482">
        <f t="shared" si="2962"/>
        <v>12</v>
      </c>
      <c r="E1482">
        <f t="shared" ref="E1482" si="3030">plan_id</f>
        <v>832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10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1073682331</v>
      </c>
    </row>
    <row r="1483" spans="1:8" x14ac:dyDescent="0.3">
      <c r="A1483" t="s">
        <v>290</v>
      </c>
      <c r="B1483">
        <f t="shared" si="3011"/>
        <v>13</v>
      </c>
      <c r="C1483">
        <f t="shared" si="2962"/>
        <v>13</v>
      </c>
      <c r="E1483">
        <f t="shared" ref="E1483" si="3032">plan_id</f>
        <v>832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10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347114632</v>
      </c>
    </row>
    <row r="1484" spans="1:8" x14ac:dyDescent="0.3">
      <c r="A1484" t="s">
        <v>290</v>
      </c>
      <c r="B1484">
        <f t="shared" si="3011"/>
        <v>13</v>
      </c>
      <c r="C1484">
        <f t="shared" si="2962"/>
        <v>14</v>
      </c>
      <c r="E1484">
        <f t="shared" ref="E1484" si="3034">plan_id</f>
        <v>832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10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290</v>
      </c>
      <c r="B1485">
        <f t="shared" si="3011"/>
        <v>13</v>
      </c>
      <c r="C1485">
        <f t="shared" si="2962"/>
        <v>15</v>
      </c>
      <c r="E1485">
        <f t="shared" ref="E1485" si="3036">plan_id</f>
        <v>832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10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0.11799999999999999</v>
      </c>
    </row>
    <row r="1486" spans="1:8" x14ac:dyDescent="0.3">
      <c r="A1486" t="s">
        <v>290</v>
      </c>
      <c r="B1486">
        <f t="shared" si="3011"/>
        <v>13</v>
      </c>
      <c r="C1486">
        <f t="shared" si="2962"/>
        <v>16</v>
      </c>
      <c r="E1486">
        <f t="shared" ref="E1486" si="3038">plan_id</f>
        <v>832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10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290</v>
      </c>
      <c r="B1487">
        <f t="shared" si="3011"/>
        <v>13</v>
      </c>
      <c r="C1487">
        <f t="shared" si="2962"/>
        <v>17</v>
      </c>
      <c r="E1487">
        <f t="shared" ref="E1487" si="3040">plan_id</f>
        <v>832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10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290</v>
      </c>
      <c r="B1488">
        <f t="shared" si="3011"/>
        <v>13</v>
      </c>
      <c r="C1488">
        <f t="shared" si="2962"/>
        <v>18</v>
      </c>
      <c r="E1488">
        <f t="shared" ref="E1488" si="3042">plan_id</f>
        <v>832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10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0.22800000000000001</v>
      </c>
    </row>
    <row r="1489" spans="1:8" x14ac:dyDescent="0.3">
      <c r="A1489" t="s">
        <v>290</v>
      </c>
      <c r="B1489">
        <f t="shared" si="3011"/>
        <v>13</v>
      </c>
      <c r="C1489">
        <f t="shared" si="2962"/>
        <v>19</v>
      </c>
      <c r="E1489">
        <f t="shared" ref="E1489" si="3044">plan_id</f>
        <v>832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10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7.980000000000001E-2</v>
      </c>
    </row>
    <row r="1490" spans="1:8" x14ac:dyDescent="0.3">
      <c r="A1490" t="s">
        <v>290</v>
      </c>
      <c r="B1490">
        <f t="shared" si="3011"/>
        <v>13</v>
      </c>
      <c r="C1490">
        <f t="shared" si="2962"/>
        <v>20</v>
      </c>
      <c r="E1490">
        <f t="shared" ref="E1490" si="3046">plan_id</f>
        <v>832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10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290</v>
      </c>
      <c r="B1491">
        <f t="shared" si="3011"/>
        <v>13</v>
      </c>
      <c r="C1491">
        <f t="shared" si="2962"/>
        <v>21</v>
      </c>
      <c r="E1491">
        <f t="shared" ref="E1491" si="3048">plan_id</f>
        <v>832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10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290</v>
      </c>
      <c r="B1492">
        <f t="shared" si="3011"/>
        <v>13</v>
      </c>
      <c r="C1492">
        <f t="shared" si="2962"/>
        <v>22</v>
      </c>
      <c r="E1492">
        <f t="shared" ref="E1492" si="3050">plan_id</f>
        <v>832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10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290</v>
      </c>
      <c r="B1493">
        <f t="shared" si="3011"/>
        <v>13</v>
      </c>
      <c r="C1493">
        <f t="shared" si="2962"/>
        <v>23</v>
      </c>
      <c r="E1493">
        <f t="shared" ref="E1493" si="3052">plan_id</f>
        <v>832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10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 xml:space="preserve">1) Annual pension with anuity- 2% of FAC times yrs of CS + $300 annual SB. 2) Annual pension with anuity 2.5% of FAC times yrs of CS + $300 annual SB. </v>
      </c>
    </row>
    <row r="1494" spans="1:8" x14ac:dyDescent="0.3">
      <c r="A1494" t="s">
        <v>290</v>
      </c>
      <c r="B1494">
        <f t="shared" si="3011"/>
        <v>13</v>
      </c>
      <c r="C1494">
        <f t="shared" si="2962"/>
        <v>24</v>
      </c>
      <c r="E1494">
        <f t="shared" ref="E1494" si="3054">plan_id</f>
        <v>832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10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290</v>
      </c>
      <c r="B1495">
        <f t="shared" si="3011"/>
        <v>13</v>
      </c>
      <c r="C1495">
        <f t="shared" si="2962"/>
        <v>25</v>
      </c>
      <c r="E1495">
        <f t="shared" ref="E1495" si="3056">plan_id</f>
        <v>832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10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290</v>
      </c>
      <c r="B1496">
        <f t="shared" si="3011"/>
        <v>13</v>
      </c>
      <c r="C1496">
        <f t="shared" si="2962"/>
        <v>26</v>
      </c>
      <c r="E1496">
        <f t="shared" ref="E1496" si="3058">plan_id</f>
        <v>832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10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2.5000000000000001E-2</v>
      </c>
    </row>
    <row r="1497" spans="1:8" x14ac:dyDescent="0.3">
      <c r="A1497" t="s">
        <v>290</v>
      </c>
      <c r="B1497">
        <f t="shared" si="3011"/>
        <v>13</v>
      </c>
      <c r="C1497">
        <f t="shared" si="2962"/>
        <v>27</v>
      </c>
      <c r="E1497">
        <f t="shared" ref="E1497" si="3060">plan_id</f>
        <v>832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10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290</v>
      </c>
      <c r="B1498">
        <f t="shared" si="3011"/>
        <v>13</v>
      </c>
      <c r="C1498">
        <f t="shared" si="2962"/>
        <v>28</v>
      </c>
      <c r="E1498">
        <f t="shared" ref="E1498" si="3062">plan_id</f>
        <v>832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10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290</v>
      </c>
      <c r="B1499">
        <f t="shared" si="3011"/>
        <v>13</v>
      </c>
      <c r="C1499">
        <f t="shared" si="2962"/>
        <v>29</v>
      </c>
      <c r="E1499">
        <f t="shared" ref="E1499" si="3064">plan_id</f>
        <v>832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10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">
      <c r="A1500" t="s">
        <v>290</v>
      </c>
      <c r="B1500">
        <f t="shared" si="3011"/>
        <v>13</v>
      </c>
      <c r="C1500">
        <f t="shared" si="2962"/>
        <v>30</v>
      </c>
      <c r="E1500">
        <f t="shared" ref="E1500" si="3066">plan_id</f>
        <v>832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10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290</v>
      </c>
      <c r="B1501">
        <f t="shared" si="3011"/>
        <v>13</v>
      </c>
      <c r="C1501">
        <f t="shared" si="2962"/>
        <v>31</v>
      </c>
      <c r="E1501">
        <f t="shared" ref="E1501" si="3068">plan_id</f>
        <v>832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10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290</v>
      </c>
      <c r="B1502">
        <f t="shared" si="3011"/>
        <v>13</v>
      </c>
      <c r="C1502">
        <f t="shared" si="2962"/>
        <v>32</v>
      </c>
      <c r="E1502">
        <f t="shared" ref="E1502" si="3070">plan_id</f>
        <v>832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10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290</v>
      </c>
      <c r="B1503">
        <f t="shared" si="3011"/>
        <v>13</v>
      </c>
      <c r="C1503">
        <f t="shared" si="2962"/>
        <v>33</v>
      </c>
      <c r="E1503">
        <f t="shared" ref="E1503" si="3072">plan_id</f>
        <v>832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10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290</v>
      </c>
      <c r="B1504">
        <f t="shared" si="3011"/>
        <v>13</v>
      </c>
      <c r="C1504">
        <f t="shared" si="2962"/>
        <v>34</v>
      </c>
      <c r="E1504">
        <f t="shared" ref="E1504" si="3074">plan_id</f>
        <v>832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10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290</v>
      </c>
      <c r="B1505">
        <f t="shared" si="3011"/>
        <v>13</v>
      </c>
      <c r="C1505">
        <f t="shared" si="2962"/>
        <v>35</v>
      </c>
      <c r="E1505">
        <f t="shared" ref="E1505" si="3076">plan_id</f>
        <v>832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10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290</v>
      </c>
      <c r="B1506">
        <f t="shared" si="3011"/>
        <v>13</v>
      </c>
      <c r="C1506">
        <f t="shared" si="2962"/>
        <v>36</v>
      </c>
      <c r="E1506">
        <f t="shared" ref="E1506" si="3078">plan_id</f>
        <v>832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10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">
      <c r="A1507" t="s">
        <v>290</v>
      </c>
      <c r="B1507">
        <f t="shared" si="3011"/>
        <v>13</v>
      </c>
      <c r="C1507">
        <f t="shared" si="2962"/>
        <v>37</v>
      </c>
      <c r="E1507">
        <f t="shared" ref="E1507" si="3080">plan_id</f>
        <v>832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10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8.2500000000000004E-2</v>
      </c>
    </row>
    <row r="1508" spans="1:8" x14ac:dyDescent="0.3">
      <c r="A1508" t="s">
        <v>290</v>
      </c>
      <c r="B1508">
        <f t="shared" si="3011"/>
        <v>13</v>
      </c>
      <c r="C1508">
        <f t="shared" si="2962"/>
        <v>38</v>
      </c>
      <c r="E1508">
        <f t="shared" ref="E1508" si="3082">plan_id</f>
        <v>832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10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0.03</v>
      </c>
    </row>
    <row r="1509" spans="1:8" x14ac:dyDescent="0.3">
      <c r="A1509" t="s">
        <v>290</v>
      </c>
      <c r="B1509">
        <f t="shared" si="3011"/>
        <v>13</v>
      </c>
      <c r="C1509">
        <f t="shared" si="2962"/>
        <v>39</v>
      </c>
      <c r="E1509">
        <f t="shared" ref="E1509" si="3084">plan_id</f>
        <v>832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10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3.5%-7.5%</v>
      </c>
    </row>
    <row r="1510" spans="1:8" x14ac:dyDescent="0.3">
      <c r="A1510" t="s">
        <v>290</v>
      </c>
      <c r="B1510">
        <f t="shared" si="3011"/>
        <v>13</v>
      </c>
      <c r="C1510">
        <f t="shared" si="2962"/>
        <v>40</v>
      </c>
      <c r="E1510">
        <f t="shared" ref="E1510" si="3086">plan_id</f>
        <v>832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10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50-53</v>
      </c>
    </row>
    <row r="1511" spans="1:8" x14ac:dyDescent="0.3">
      <c r="A1511" t="s">
        <v>290</v>
      </c>
      <c r="B1511">
        <f t="shared" si="3011"/>
        <v>13</v>
      </c>
      <c r="C1511">
        <f t="shared" si="2962"/>
        <v>41</v>
      </c>
      <c r="E1511">
        <f t="shared" ref="E1511" si="3088">plan_id</f>
        <v>832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10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50-53</v>
      </c>
    </row>
    <row r="1512" spans="1:8" x14ac:dyDescent="0.3">
      <c r="A1512" t="s">
        <v>290</v>
      </c>
      <c r="B1512">
        <f t="shared" si="3011"/>
        <v>13</v>
      </c>
      <c r="C1512">
        <f t="shared" si="2962"/>
        <v>42</v>
      </c>
      <c r="E1512">
        <f t="shared" ref="E1512" si="3090">plan_id</f>
        <v>832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10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Table</v>
      </c>
    </row>
    <row r="1513" spans="1:8" x14ac:dyDescent="0.3">
      <c r="A1513" t="s">
        <v>290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832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10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">
      <c r="A1514" t="s">
        <v>290</v>
      </c>
      <c r="B1514">
        <f t="shared" si="3011"/>
        <v>13</v>
      </c>
      <c r="C1514">
        <f t="shared" si="3092"/>
        <v>44</v>
      </c>
      <c r="E1514">
        <f t="shared" ref="E1514" si="3095">plan_id</f>
        <v>832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10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290</v>
      </c>
      <c r="B1515">
        <f t="shared" si="3011"/>
        <v>13</v>
      </c>
      <c r="C1515">
        <f t="shared" si="3092"/>
        <v>45</v>
      </c>
      <c r="E1515">
        <f t="shared" ref="E1515" si="3097">plan_id</f>
        <v>832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10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290</v>
      </c>
      <c r="B1516">
        <f t="shared" si="3011"/>
        <v>13</v>
      </c>
      <c r="C1516">
        <f t="shared" si="3092"/>
        <v>46</v>
      </c>
      <c r="E1516">
        <f t="shared" ref="E1516" si="3099">plan_id</f>
        <v>832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10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290</v>
      </c>
      <c r="B1517">
        <f t="shared" si="3011"/>
        <v>13</v>
      </c>
      <c r="C1517">
        <f t="shared" si="3092"/>
        <v>47</v>
      </c>
      <c r="E1517">
        <f t="shared" ref="E1517" si="3101">plan_id</f>
        <v>832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10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">
      <c r="A1518" t="s">
        <v>290</v>
      </c>
      <c r="B1518">
        <f t="shared" si="3011"/>
        <v>13</v>
      </c>
      <c r="C1518">
        <f t="shared" si="3092"/>
        <v>48</v>
      </c>
      <c r="E1518">
        <f t="shared" ref="E1518" si="3103">plan_id</f>
        <v>832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104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">
      <c r="A1519" t="s">
        <v>290</v>
      </c>
      <c r="B1519">
        <f t="shared" si="3011"/>
        <v>13</v>
      </c>
      <c r="C1519">
        <f t="shared" si="3092"/>
        <v>49</v>
      </c>
      <c r="E1519">
        <f t="shared" ref="E1519" si="3105">plan_id</f>
        <v>832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10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">
      <c r="A1520" t="s">
        <v>290</v>
      </c>
      <c r="B1520">
        <f t="shared" si="3011"/>
        <v>13</v>
      </c>
      <c r="C1520">
        <f t="shared" si="3092"/>
        <v>50</v>
      </c>
      <c r="E1520">
        <f t="shared" ref="E1520" si="3107">plan_id</f>
        <v>832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10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8.2500000000000004E-2</v>
      </c>
    </row>
    <row r="1521" spans="1:8" x14ac:dyDescent="0.3">
      <c r="A1521" t="s">
        <v>290</v>
      </c>
      <c r="B1521">
        <f t="shared" si="3011"/>
        <v>13</v>
      </c>
      <c r="C1521">
        <f t="shared" si="3092"/>
        <v>51</v>
      </c>
      <c r="E1521">
        <f t="shared" ref="E1521" si="3109">plan_id</f>
        <v>832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10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290</v>
      </c>
      <c r="B1522">
        <f t="shared" si="3011"/>
        <v>13</v>
      </c>
      <c r="C1522">
        <f t="shared" si="3092"/>
        <v>52</v>
      </c>
      <c r="E1522">
        <f t="shared" ref="E1522" si="3111">plan_id</f>
        <v>832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10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8.2500000000000004E-2</v>
      </c>
    </row>
    <row r="1523" spans="1:8" x14ac:dyDescent="0.3">
      <c r="A1523" t="s">
        <v>290</v>
      </c>
      <c r="B1523">
        <f t="shared" si="3011"/>
        <v>13</v>
      </c>
      <c r="C1523">
        <f t="shared" si="3092"/>
        <v>53</v>
      </c>
      <c r="E1523">
        <f t="shared" ref="E1523" si="3113">plan_id</f>
        <v>832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10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">
      <c r="A1524" t="s">
        <v>290</v>
      </c>
      <c r="B1524">
        <f t="shared" si="3011"/>
        <v>13</v>
      </c>
      <c r="C1524">
        <f t="shared" si="3092"/>
        <v>54</v>
      </c>
      <c r="E1524">
        <f t="shared" ref="E1524" si="3115">plan_id</f>
        <v>832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10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-8.8999999999999999E-3</v>
      </c>
    </row>
    <row r="1525" spans="1:8" x14ac:dyDescent="0.3">
      <c r="A1525" t="s">
        <v>290</v>
      </c>
      <c r="B1525">
        <f t="shared" si="3011"/>
        <v>13</v>
      </c>
      <c r="C1525">
        <f t="shared" si="3092"/>
        <v>55</v>
      </c>
      <c r="E1525">
        <f t="shared" ref="E1525" si="3117">plan_id</f>
        <v>832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10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0.1173</v>
      </c>
    </row>
    <row r="1526" spans="1:8" x14ac:dyDescent="0.3">
      <c r="A1526" t="s">
        <v>290</v>
      </c>
      <c r="B1526">
        <f t="shared" si="3011"/>
        <v>13</v>
      </c>
      <c r="C1526">
        <f t="shared" si="3092"/>
        <v>56</v>
      </c>
      <c r="E1526">
        <f t="shared" ref="E1526" si="3119">plan_id</f>
        <v>832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10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1.392861504187079E-3</v>
      </c>
    </row>
    <row r="1527" spans="1:8" x14ac:dyDescent="0.3">
      <c r="A1527" t="s">
        <v>290</v>
      </c>
      <c r="B1527">
        <f t="shared" si="3011"/>
        <v>13</v>
      </c>
      <c r="C1527">
        <f t="shared" si="3092"/>
        <v>57</v>
      </c>
      <c r="E1527">
        <f t="shared" ref="E1527" si="3121">plan_id</f>
        <v>832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10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t="s">
        <v>290</v>
      </c>
      <c r="B1528">
        <f t="shared" si="3011"/>
        <v>13</v>
      </c>
      <c r="C1528">
        <f t="shared" si="3092"/>
        <v>58</v>
      </c>
      <c r="E1528">
        <f t="shared" ref="E1528" si="3123">plan_id</f>
        <v>832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10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12868484000</v>
      </c>
    </row>
    <row r="1529" spans="1:8" x14ac:dyDescent="0.3">
      <c r="A1529" t="s">
        <v>290</v>
      </c>
      <c r="B1529">
        <f t="shared" si="3011"/>
        <v>13</v>
      </c>
      <c r="C1529">
        <f t="shared" si="3092"/>
        <v>59</v>
      </c>
      <c r="E1529">
        <f t="shared" ref="E1529" si="3125">plan_id</f>
        <v>832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10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23674842000</v>
      </c>
    </row>
    <row r="1530" spans="1:8" x14ac:dyDescent="0.3">
      <c r="A1530" t="s">
        <v>290</v>
      </c>
      <c r="B1530">
        <f t="shared" si="3011"/>
        <v>13</v>
      </c>
      <c r="C1530">
        <f t="shared" si="3092"/>
        <v>60</v>
      </c>
      <c r="E1530">
        <f t="shared" ref="E1530" si="3127">plan_id</f>
        <v>832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10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10806358000</v>
      </c>
    </row>
    <row r="1531" spans="1:8" x14ac:dyDescent="0.3">
      <c r="A1531" t="s">
        <v>290</v>
      </c>
      <c r="B1531">
        <f t="shared" si="3011"/>
        <v>13</v>
      </c>
      <c r="C1531">
        <f t="shared" si="3092"/>
        <v>61</v>
      </c>
      <c r="E1531">
        <f t="shared" ref="E1531" si="3129">plan_id</f>
        <v>832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10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0.54400000000000004</v>
      </c>
    </row>
    <row r="1532" spans="1:8" x14ac:dyDescent="0.3">
      <c r="A1532" t="s">
        <v>290</v>
      </c>
      <c r="B1532">
        <f t="shared" si="3011"/>
        <v>13</v>
      </c>
      <c r="C1532">
        <f t="shared" si="3092"/>
        <v>62</v>
      </c>
      <c r="E1532">
        <f t="shared" ref="E1532" si="3131">plan_id</f>
        <v>832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10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3977819000</v>
      </c>
    </row>
    <row r="1533" spans="1:8" x14ac:dyDescent="0.3">
      <c r="A1533" t="s">
        <v>290</v>
      </c>
      <c r="B1533">
        <f t="shared" si="3011"/>
        <v>13</v>
      </c>
      <c r="C1533">
        <f t="shared" si="3092"/>
        <v>63</v>
      </c>
      <c r="E1533">
        <f t="shared" ref="E1533" si="3133">plan_id</f>
        <v>832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10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1183556533</v>
      </c>
    </row>
    <row r="1534" spans="1:8" x14ac:dyDescent="0.3">
      <c r="A1534" t="s">
        <v>290</v>
      </c>
      <c r="B1534">
        <f t="shared" si="3011"/>
        <v>13</v>
      </c>
      <c r="C1534">
        <f t="shared" si="3092"/>
        <v>64</v>
      </c>
      <c r="E1534">
        <f t="shared" ref="E1534" si="3136">plan_id</f>
        <v>832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10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290</v>
      </c>
      <c r="B1535">
        <f t="shared" si="3011"/>
        <v>13</v>
      </c>
      <c r="C1535">
        <f t="shared" si="3092"/>
        <v>65</v>
      </c>
      <c r="E1535">
        <f t="shared" ref="E1535" si="3138">plan_id</f>
        <v>832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10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290</v>
      </c>
      <c r="B1536">
        <f t="shared" si="3011"/>
        <v>13</v>
      </c>
      <c r="C1536">
        <f t="shared" si="3092"/>
        <v>66</v>
      </c>
      <c r="E1536">
        <f t="shared" ref="E1536" si="3140">plan_id</f>
        <v>832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10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290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832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10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290</v>
      </c>
      <c r="B1538">
        <f>B1537</f>
        <v>13</v>
      </c>
      <c r="C1538">
        <f t="shared" si="3092"/>
        <v>68</v>
      </c>
      <c r="E1538">
        <f t="shared" ref="E1538" si="3145">plan_id</f>
        <v>832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10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290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832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10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290</v>
      </c>
      <c r="B1540">
        <f t="shared" si="3147"/>
        <v>13</v>
      </c>
      <c r="C1540">
        <f t="shared" si="3092"/>
        <v>70</v>
      </c>
      <c r="E1540">
        <f t="shared" ref="E1540" si="3150">plan_id</f>
        <v>832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10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290</v>
      </c>
      <c r="B1541">
        <f t="shared" si="3147"/>
        <v>13</v>
      </c>
      <c r="C1541">
        <f t="shared" si="3092"/>
        <v>71</v>
      </c>
      <c r="E1541">
        <f t="shared" ref="E1541" si="3152">plan_id</f>
        <v>832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10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290</v>
      </c>
      <c r="B1542">
        <f t="shared" si="3147"/>
        <v>13</v>
      </c>
      <c r="C1542">
        <f t="shared" si="3092"/>
        <v>72</v>
      </c>
      <c r="E1542">
        <f t="shared" ref="E1542" si="3154">plan_id</f>
        <v>832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10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290</v>
      </c>
      <c r="B1543">
        <f t="shared" si="3147"/>
        <v>13</v>
      </c>
      <c r="C1543">
        <f t="shared" si="3092"/>
        <v>73</v>
      </c>
      <c r="E1543">
        <f t="shared" ref="E1543" si="3156">plan_id</f>
        <v>832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10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290</v>
      </c>
      <c r="B1544">
        <f t="shared" si="3147"/>
        <v>13</v>
      </c>
      <c r="C1544">
        <f t="shared" si="3092"/>
        <v>74</v>
      </c>
      <c r="E1544">
        <f t="shared" ref="E1544" si="3158">plan_id</f>
        <v>832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10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290</v>
      </c>
      <c r="B1545">
        <f t="shared" si="3147"/>
        <v>13</v>
      </c>
      <c r="C1545">
        <f t="shared" si="3092"/>
        <v>75</v>
      </c>
      <c r="E1545">
        <f t="shared" ref="E1545" si="3160">plan_id</f>
        <v>832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10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290</v>
      </c>
      <c r="B1546">
        <f t="shared" si="3147"/>
        <v>13</v>
      </c>
      <c r="C1546">
        <f t="shared" si="3092"/>
        <v>76</v>
      </c>
      <c r="E1546">
        <f t="shared" ref="E1546" si="3162">plan_id</f>
        <v>832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10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290</v>
      </c>
      <c r="B1547">
        <f t="shared" si="3147"/>
        <v>13</v>
      </c>
      <c r="C1547">
        <f t="shared" si="3092"/>
        <v>77</v>
      </c>
      <c r="E1547">
        <f t="shared" ref="E1547" si="3164">plan_id</f>
        <v>832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10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290</v>
      </c>
      <c r="B1548">
        <f t="shared" si="3147"/>
        <v>13</v>
      </c>
      <c r="C1548">
        <f t="shared" si="3092"/>
        <v>78</v>
      </c>
      <c r="E1548">
        <f t="shared" ref="E1548" si="3166">plan_id</f>
        <v>832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10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290</v>
      </c>
      <c r="B1549">
        <f t="shared" si="3147"/>
        <v>13</v>
      </c>
      <c r="C1549">
        <f t="shared" si="3092"/>
        <v>79</v>
      </c>
      <c r="E1549">
        <f t="shared" ref="E1549" si="3168">plan_id</f>
        <v>832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10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290</v>
      </c>
      <c r="B1550">
        <f t="shared" si="3147"/>
        <v>13</v>
      </c>
      <c r="C1550">
        <f t="shared" si="3092"/>
        <v>80</v>
      </c>
      <c r="E1550">
        <f t="shared" ref="E1550" si="3170">plan_id</f>
        <v>832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10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290</v>
      </c>
      <c r="B1551">
        <f t="shared" si="3147"/>
        <v>13</v>
      </c>
      <c r="C1551">
        <f t="shared" si="3092"/>
        <v>81</v>
      </c>
      <c r="E1551">
        <f t="shared" ref="E1551" si="3172">plan_id</f>
        <v>832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10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290</v>
      </c>
      <c r="B1552">
        <f t="shared" si="3147"/>
        <v>13</v>
      </c>
      <c r="C1552">
        <f t="shared" si="3092"/>
        <v>82</v>
      </c>
      <c r="E1552">
        <f t="shared" ref="E1552" si="3174">plan_id</f>
        <v>832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10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-834151011</v>
      </c>
    </row>
    <row r="1553" spans="1:8" x14ac:dyDescent="0.3">
      <c r="A1553" t="s">
        <v>290</v>
      </c>
      <c r="B1553">
        <f t="shared" si="3147"/>
        <v>13</v>
      </c>
      <c r="C1553">
        <f t="shared" si="3092"/>
        <v>83</v>
      </c>
      <c r="E1553">
        <f t="shared" ref="E1553" si="3176">plan_id</f>
        <v>832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10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290</v>
      </c>
      <c r="B1554">
        <f t="shared" si="3147"/>
        <v>13</v>
      </c>
      <c r="C1554">
        <f t="shared" si="3092"/>
        <v>84</v>
      </c>
      <c r="E1554">
        <f t="shared" ref="E1554" si="3178">plan_id</f>
        <v>832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10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290</v>
      </c>
      <c r="B1555">
        <f t="shared" si="3147"/>
        <v>13</v>
      </c>
      <c r="C1555">
        <f t="shared" si="3092"/>
        <v>85</v>
      </c>
      <c r="E1555">
        <f t="shared" ref="E1555" si="3180">plan_id</f>
        <v>832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10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290</v>
      </c>
      <c r="B1556">
        <f t="shared" si="3147"/>
        <v>13</v>
      </c>
      <c r="C1556">
        <f t="shared" si="3092"/>
        <v>86</v>
      </c>
      <c r="E1556">
        <f t="shared" ref="E1556" si="3182">plan_id</f>
        <v>832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10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688842937</v>
      </c>
    </row>
    <row r="1557" spans="1:8" x14ac:dyDescent="0.3">
      <c r="A1557" t="s">
        <v>290</v>
      </c>
      <c r="B1557">
        <f t="shared" si="3147"/>
        <v>13</v>
      </c>
      <c r="C1557">
        <f t="shared" si="3092"/>
        <v>87</v>
      </c>
      <c r="E1557">
        <f t="shared" ref="E1557" si="3184">plan_id</f>
        <v>832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10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290</v>
      </c>
      <c r="B1558">
        <f t="shared" si="3147"/>
        <v>13</v>
      </c>
      <c r="C1558">
        <f t="shared" si="3092"/>
        <v>88</v>
      </c>
      <c r="E1558">
        <f t="shared" ref="E1558" si="3186">plan_id</f>
        <v>832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10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290</v>
      </c>
      <c r="B1559">
        <f t="shared" si="3147"/>
        <v>13</v>
      </c>
      <c r="C1559">
        <f t="shared" si="3092"/>
        <v>89</v>
      </c>
      <c r="E1559">
        <f t="shared" ref="E1559" si="3188">plan_id</f>
        <v>832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10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290</v>
      </c>
      <c r="B1560">
        <f t="shared" si="3147"/>
        <v>13</v>
      </c>
      <c r="C1560">
        <f t="shared" si="3092"/>
        <v>90</v>
      </c>
      <c r="E1560">
        <f t="shared" ref="E1560" si="3190">plan_id</f>
        <v>832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10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290</v>
      </c>
      <c r="B1561">
        <f t="shared" si="3147"/>
        <v>13</v>
      </c>
      <c r="C1561">
        <f t="shared" si="3092"/>
        <v>91</v>
      </c>
      <c r="E1561">
        <f t="shared" ref="E1561" si="3192">plan_id</f>
        <v>832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10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290</v>
      </c>
      <c r="B1562">
        <f t="shared" si="3147"/>
        <v>13</v>
      </c>
      <c r="C1562">
        <f t="shared" si="3092"/>
        <v>92</v>
      </c>
      <c r="E1562">
        <f t="shared" ref="E1562" si="3194">plan_id</f>
        <v>832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10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834695020</v>
      </c>
    </row>
    <row r="1563" spans="1:8" x14ac:dyDescent="0.3">
      <c r="A1563" t="s">
        <v>290</v>
      </c>
      <c r="B1563">
        <f t="shared" si="3147"/>
        <v>13</v>
      </c>
      <c r="C1563">
        <f t="shared" si="3092"/>
        <v>93</v>
      </c>
      <c r="E1563">
        <f t="shared" ref="E1563" si="3196">plan_id</f>
        <v>832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10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290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832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10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">
      <c r="A1565" t="s">
        <v>290</v>
      </c>
      <c r="B1565">
        <f t="shared" si="3198"/>
        <v>14</v>
      </c>
      <c r="C1565">
        <f t="shared" si="3092"/>
        <v>4</v>
      </c>
      <c r="E1565">
        <f t="shared" ref="E1565" si="3201">plan_id</f>
        <v>832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10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SJ Actuarial Associates</v>
      </c>
    </row>
    <row r="1566" spans="1:8" x14ac:dyDescent="0.3">
      <c r="A1566" t="s">
        <v>290</v>
      </c>
      <c r="B1566">
        <f t="shared" si="3198"/>
        <v>14</v>
      </c>
      <c r="C1566">
        <f t="shared" si="3092"/>
        <v>5</v>
      </c>
      <c r="E1566">
        <f t="shared" ref="E1566" si="3203">plan_id</f>
        <v>832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10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0.1424</v>
      </c>
    </row>
    <row r="1567" spans="1:8" x14ac:dyDescent="0.3">
      <c r="A1567" t="s">
        <v>290</v>
      </c>
      <c r="B1567">
        <f t="shared" si="3198"/>
        <v>14</v>
      </c>
      <c r="C1567">
        <f t="shared" si="3092"/>
        <v>6</v>
      </c>
      <c r="E1567">
        <f t="shared" ref="E1567" si="3205">plan_id</f>
        <v>832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10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5.8055000000000002E-2</v>
      </c>
    </row>
    <row r="1568" spans="1:8" x14ac:dyDescent="0.3">
      <c r="A1568" t="s">
        <v>290</v>
      </c>
      <c r="B1568">
        <f t="shared" si="3198"/>
        <v>14</v>
      </c>
      <c r="C1568">
        <f t="shared" si="3092"/>
        <v>7</v>
      </c>
      <c r="E1568">
        <f t="shared" ref="E1568" si="3207">plan_id</f>
        <v>832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10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8.4345000000000003E-2</v>
      </c>
    </row>
    <row r="1569" spans="1:8" x14ac:dyDescent="0.3">
      <c r="A1569" t="s">
        <v>290</v>
      </c>
      <c r="B1569">
        <f t="shared" si="3198"/>
        <v>14</v>
      </c>
      <c r="C1569">
        <f t="shared" si="3092"/>
        <v>8</v>
      </c>
      <c r="E1569">
        <f t="shared" ref="E1569" si="3209">plan_id</f>
        <v>832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10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-818151642</v>
      </c>
    </row>
    <row r="1570" spans="1:8" x14ac:dyDescent="0.3">
      <c r="A1570" t="s">
        <v>290</v>
      </c>
      <c r="B1570">
        <f t="shared" si="3198"/>
        <v>14</v>
      </c>
      <c r="C1570">
        <f t="shared" si="3092"/>
        <v>9</v>
      </c>
      <c r="E1570">
        <f t="shared" ref="E1570" si="3211">plan_id</f>
        <v>832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10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0.181945</v>
      </c>
    </row>
    <row r="1571" spans="1:8" x14ac:dyDescent="0.3">
      <c r="A1571" t="s">
        <v>290</v>
      </c>
      <c r="B1571">
        <f t="shared" si="3198"/>
        <v>14</v>
      </c>
      <c r="C1571">
        <f t="shared" si="3092"/>
        <v>10</v>
      </c>
      <c r="E1571">
        <f t="shared" ref="E1571" si="3213">plan_id</f>
        <v>832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10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0.181945</v>
      </c>
    </row>
    <row r="1572" spans="1:8" x14ac:dyDescent="0.3">
      <c r="A1572" t="s">
        <v>290</v>
      </c>
      <c r="B1572">
        <f t="shared" si="3198"/>
        <v>14</v>
      </c>
      <c r="C1572">
        <f t="shared" si="3092"/>
        <v>11</v>
      </c>
      <c r="E1572">
        <f t="shared" ref="E1572" si="3215">plan_id</f>
        <v>832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10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290</v>
      </c>
      <c r="B1573">
        <f t="shared" si="3198"/>
        <v>14</v>
      </c>
      <c r="C1573">
        <f t="shared" si="3092"/>
        <v>12</v>
      </c>
      <c r="E1573">
        <f t="shared" ref="E1573" si="3217">plan_id</f>
        <v>832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10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1286002270</v>
      </c>
    </row>
    <row r="1574" spans="1:8" x14ac:dyDescent="0.3">
      <c r="A1574" t="s">
        <v>290</v>
      </c>
      <c r="B1574">
        <f t="shared" si="3198"/>
        <v>14</v>
      </c>
      <c r="C1574">
        <f t="shared" si="3092"/>
        <v>13</v>
      </c>
      <c r="E1574">
        <f t="shared" ref="E1574" si="3219">plan_id</f>
        <v>832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10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342323329</v>
      </c>
    </row>
    <row r="1575" spans="1:8" x14ac:dyDescent="0.3">
      <c r="A1575" t="s">
        <v>290</v>
      </c>
      <c r="B1575">
        <f t="shared" si="3198"/>
        <v>14</v>
      </c>
      <c r="C1575">
        <f t="shared" si="3092"/>
        <v>14</v>
      </c>
      <c r="E1575">
        <f t="shared" ref="E1575" si="3221">plan_id</f>
        <v>832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10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290</v>
      </c>
      <c r="B1576">
        <f t="shared" si="3198"/>
        <v>14</v>
      </c>
      <c r="C1576">
        <f t="shared" si="3092"/>
        <v>15</v>
      </c>
      <c r="E1576">
        <f t="shared" ref="E1576" si="3223">plan_id</f>
        <v>832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10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0.11799999999999999</v>
      </c>
    </row>
    <row r="1577" spans="1:8" x14ac:dyDescent="0.3">
      <c r="A1577" t="s">
        <v>290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832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10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290</v>
      </c>
      <c r="B1578">
        <f t="shared" si="3198"/>
        <v>14</v>
      </c>
      <c r="C1578">
        <f t="shared" si="3225"/>
        <v>17</v>
      </c>
      <c r="E1578">
        <f t="shared" ref="E1578" si="3228">plan_id</f>
        <v>832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10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290</v>
      </c>
      <c r="B1579">
        <f t="shared" si="3198"/>
        <v>14</v>
      </c>
      <c r="C1579">
        <f t="shared" si="3225"/>
        <v>18</v>
      </c>
      <c r="E1579">
        <f t="shared" ref="E1579" si="3230">plan_id</f>
        <v>832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10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0.24</v>
      </c>
    </row>
    <row r="1580" spans="1:8" x14ac:dyDescent="0.3">
      <c r="A1580" t="s">
        <v>290</v>
      </c>
      <c r="B1580">
        <f t="shared" si="3198"/>
        <v>14</v>
      </c>
      <c r="C1580">
        <f t="shared" si="3225"/>
        <v>19</v>
      </c>
      <c r="E1580">
        <f t="shared" ref="E1580" si="3232">plan_id</f>
        <v>832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10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Teachers: 8% ;Lunch plan A: 9.10%; Lunch Plan B: 5%</v>
      </c>
    </row>
    <row r="1581" spans="1:8" x14ac:dyDescent="0.3">
      <c r="A1581" t="s">
        <v>290</v>
      </c>
      <c r="B1581">
        <f t="shared" si="3198"/>
        <v>14</v>
      </c>
      <c r="C1581">
        <f t="shared" si="3225"/>
        <v>20</v>
      </c>
      <c r="E1581">
        <f t="shared" ref="E1581" si="3234">plan_id</f>
        <v>832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10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290</v>
      </c>
      <c r="B1582">
        <f t="shared" si="3198"/>
        <v>14</v>
      </c>
      <c r="C1582">
        <f t="shared" si="3225"/>
        <v>21</v>
      </c>
      <c r="E1582">
        <f t="shared" ref="E1582" si="3236">plan_id</f>
        <v>832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10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290</v>
      </c>
      <c r="B1583">
        <f t="shared" si="3198"/>
        <v>14</v>
      </c>
      <c r="C1583">
        <f t="shared" si="3225"/>
        <v>22</v>
      </c>
      <c r="E1583">
        <f t="shared" ref="E1583" si="3238">plan_id</f>
        <v>832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10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290</v>
      </c>
      <c r="B1584">
        <f t="shared" si="3198"/>
        <v>14</v>
      </c>
      <c r="C1584">
        <f t="shared" si="3225"/>
        <v>23</v>
      </c>
      <c r="E1584">
        <f t="shared" ref="E1584" si="3240">plan_id</f>
        <v>832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10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1. Jan 1 '11- 2.5% accrual rate, min 5 years of service;2. Hired after Jul 1 '99- 2.5%, 25-30 yrs of service; Hired before Jul 1 '99-2% accrual rate/2.5% (20 yrs of service)</v>
      </c>
    </row>
    <row r="1585" spans="1:8" x14ac:dyDescent="0.3">
      <c r="A1585" t="s">
        <v>290</v>
      </c>
      <c r="B1585">
        <f t="shared" si="3198"/>
        <v>14</v>
      </c>
      <c r="C1585">
        <f t="shared" si="3225"/>
        <v>24</v>
      </c>
      <c r="E1585">
        <f t="shared" ref="E1585" si="3242">plan_id</f>
        <v>832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10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290</v>
      </c>
      <c r="B1586">
        <f t="shared" si="3198"/>
        <v>14</v>
      </c>
      <c r="C1586">
        <f t="shared" si="3225"/>
        <v>25</v>
      </c>
      <c r="E1586">
        <f t="shared" ref="E1586" si="3244">plan_id</f>
        <v>832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10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290</v>
      </c>
      <c r="B1587">
        <f t="shared" si="3198"/>
        <v>14</v>
      </c>
      <c r="C1587">
        <f t="shared" si="3225"/>
        <v>26</v>
      </c>
      <c r="E1587">
        <f t="shared" ref="E1587" si="3246">plan_id</f>
        <v>832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10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2.5000000000000001E-2</v>
      </c>
    </row>
    <row r="1588" spans="1:8" x14ac:dyDescent="0.3">
      <c r="A1588" t="s">
        <v>290</v>
      </c>
      <c r="B1588">
        <f t="shared" si="3198"/>
        <v>14</v>
      </c>
      <c r="C1588">
        <f t="shared" si="3225"/>
        <v>27</v>
      </c>
      <c r="E1588">
        <f t="shared" ref="E1588" si="3248">plan_id</f>
        <v>832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10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290</v>
      </c>
      <c r="B1589">
        <f t="shared" si="3198"/>
        <v>14</v>
      </c>
      <c r="C1589">
        <f t="shared" si="3225"/>
        <v>28</v>
      </c>
      <c r="E1589">
        <f t="shared" ref="E1589" si="3250">plan_id</f>
        <v>832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10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290</v>
      </c>
      <c r="B1590">
        <f t="shared" si="3198"/>
        <v>14</v>
      </c>
      <c r="C1590">
        <f t="shared" si="3225"/>
        <v>29</v>
      </c>
      <c r="E1590">
        <f t="shared" ref="E1590" si="3252">plan_id</f>
        <v>832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10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">
      <c r="A1591" t="s">
        <v>290</v>
      </c>
      <c r="B1591">
        <f t="shared" si="3198"/>
        <v>14</v>
      </c>
      <c r="C1591">
        <f t="shared" si="3225"/>
        <v>30</v>
      </c>
      <c r="E1591">
        <f t="shared" ref="E1591" si="3254">plan_id</f>
        <v>832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10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290</v>
      </c>
      <c r="B1592">
        <f t="shared" si="3198"/>
        <v>14</v>
      </c>
      <c r="C1592">
        <f t="shared" si="3225"/>
        <v>31</v>
      </c>
      <c r="E1592">
        <f t="shared" ref="E1592" si="3256">plan_id</f>
        <v>832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10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290</v>
      </c>
      <c r="B1593">
        <f t="shared" si="3198"/>
        <v>14</v>
      </c>
      <c r="C1593">
        <f t="shared" si="3225"/>
        <v>32</v>
      </c>
      <c r="E1593">
        <f t="shared" ref="E1593" si="3258">plan_id</f>
        <v>832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10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290</v>
      </c>
      <c r="B1594">
        <f t="shared" si="3198"/>
        <v>14</v>
      </c>
      <c r="C1594">
        <f t="shared" si="3225"/>
        <v>33</v>
      </c>
      <c r="E1594">
        <f t="shared" ref="E1594" si="3260">plan_id</f>
        <v>832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10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290</v>
      </c>
      <c r="B1595">
        <f t="shared" si="3198"/>
        <v>14</v>
      </c>
      <c r="C1595">
        <f t="shared" si="3225"/>
        <v>34</v>
      </c>
      <c r="E1595">
        <f t="shared" ref="E1595" si="3262">plan_id</f>
        <v>832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10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290</v>
      </c>
      <c r="B1596">
        <f t="shared" si="3198"/>
        <v>14</v>
      </c>
      <c r="C1596">
        <f t="shared" si="3225"/>
        <v>35</v>
      </c>
      <c r="E1596">
        <f t="shared" ref="E1596" si="3264">plan_id</f>
        <v>832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10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290</v>
      </c>
      <c r="B1597">
        <f t="shared" si="3198"/>
        <v>14</v>
      </c>
      <c r="C1597">
        <f t="shared" si="3225"/>
        <v>36</v>
      </c>
      <c r="E1597">
        <f t="shared" ref="E1597" si="3266">plan_id</f>
        <v>832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10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">
      <c r="A1598" t="s">
        <v>290</v>
      </c>
      <c r="B1598">
        <f t="shared" si="3198"/>
        <v>14</v>
      </c>
      <c r="C1598">
        <f t="shared" si="3225"/>
        <v>37</v>
      </c>
      <c r="E1598">
        <f t="shared" ref="E1598" si="3268">plan_id</f>
        <v>832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10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8.2500000000000004E-2</v>
      </c>
    </row>
    <row r="1599" spans="1:8" x14ac:dyDescent="0.3">
      <c r="A1599" t="s">
        <v>290</v>
      </c>
      <c r="B1599">
        <f t="shared" si="3198"/>
        <v>14</v>
      </c>
      <c r="C1599">
        <f t="shared" si="3225"/>
        <v>38</v>
      </c>
      <c r="E1599">
        <f t="shared" ref="E1599" si="3270">plan_id</f>
        <v>832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10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0.03</v>
      </c>
    </row>
    <row r="1600" spans="1:8" x14ac:dyDescent="0.3">
      <c r="A1600" t="s">
        <v>290</v>
      </c>
      <c r="B1600">
        <f t="shared" si="3198"/>
        <v>14</v>
      </c>
      <c r="C1600">
        <f t="shared" si="3225"/>
        <v>39</v>
      </c>
      <c r="E1600">
        <f t="shared" ref="E1600" si="3272">plan_id</f>
        <v>832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10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3.5%-7.5%</v>
      </c>
    </row>
    <row r="1601" spans="1:8" x14ac:dyDescent="0.3">
      <c r="A1601" t="s">
        <v>290</v>
      </c>
      <c r="B1601">
        <f t="shared" si="3198"/>
        <v>14</v>
      </c>
      <c r="C1601">
        <f t="shared" si="3225"/>
        <v>40</v>
      </c>
      <c r="E1601">
        <f t="shared" ref="E1601" si="3274">plan_id</f>
        <v>832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10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50-54</v>
      </c>
    </row>
    <row r="1602" spans="1:8" x14ac:dyDescent="0.3">
      <c r="A1602" t="s">
        <v>290</v>
      </c>
      <c r="B1602">
        <f t="shared" si="3198"/>
        <v>14</v>
      </c>
      <c r="C1602">
        <f t="shared" si="3225"/>
        <v>41</v>
      </c>
      <c r="E1602">
        <f t="shared" ref="E1602" si="3276">plan_id</f>
        <v>832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10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50-54</v>
      </c>
    </row>
    <row r="1603" spans="1:8" x14ac:dyDescent="0.3">
      <c r="A1603" t="s">
        <v>290</v>
      </c>
      <c r="B1603">
        <f t="shared" si="3198"/>
        <v>14</v>
      </c>
      <c r="C1603">
        <f t="shared" si="3225"/>
        <v>42</v>
      </c>
      <c r="E1603">
        <f t="shared" ref="E1603" si="3278">plan_id</f>
        <v>832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10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Table</v>
      </c>
    </row>
    <row r="1604" spans="1:8" x14ac:dyDescent="0.3">
      <c r="A1604" t="s">
        <v>290</v>
      </c>
      <c r="B1604">
        <f t="shared" si="3198"/>
        <v>14</v>
      </c>
      <c r="C1604">
        <f t="shared" si="3225"/>
        <v>43</v>
      </c>
      <c r="E1604">
        <f t="shared" ref="E1604" si="3280">plan_id</f>
        <v>832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10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290</v>
      </c>
      <c r="B1605">
        <f t="shared" si="3198"/>
        <v>14</v>
      </c>
      <c r="C1605">
        <f t="shared" si="3225"/>
        <v>44</v>
      </c>
      <c r="E1605">
        <f t="shared" ref="E1605" si="3282">plan_id</f>
        <v>832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10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290</v>
      </c>
      <c r="B1606">
        <f t="shared" si="3198"/>
        <v>14</v>
      </c>
      <c r="C1606">
        <f t="shared" si="3225"/>
        <v>45</v>
      </c>
      <c r="E1606">
        <f t="shared" ref="E1606" si="3284">plan_id</f>
        <v>832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10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290</v>
      </c>
      <c r="B1607">
        <f t="shared" si="3198"/>
        <v>14</v>
      </c>
      <c r="C1607">
        <f t="shared" si="3225"/>
        <v>46</v>
      </c>
      <c r="E1607">
        <f t="shared" ref="E1607" si="3286">plan_id</f>
        <v>832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10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290</v>
      </c>
      <c r="B1608">
        <f t="shared" si="3198"/>
        <v>14</v>
      </c>
      <c r="C1608">
        <f t="shared" si="3225"/>
        <v>47</v>
      </c>
      <c r="E1608">
        <f t="shared" ref="E1608" si="3288">plan_id</f>
        <v>832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10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">
      <c r="A1609" t="s">
        <v>290</v>
      </c>
      <c r="B1609">
        <f t="shared" si="3198"/>
        <v>14</v>
      </c>
      <c r="C1609">
        <f t="shared" si="3225"/>
        <v>48</v>
      </c>
      <c r="E1609">
        <f t="shared" ref="E1609" si="3290">plan_id</f>
        <v>832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104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">
      <c r="A1610" t="s">
        <v>290</v>
      </c>
      <c r="B1610">
        <f t="shared" si="3198"/>
        <v>14</v>
      </c>
      <c r="C1610">
        <f t="shared" si="3225"/>
        <v>49</v>
      </c>
      <c r="E1610">
        <f t="shared" ref="E1610" si="3292">plan_id</f>
        <v>832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10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PUC</v>
      </c>
    </row>
    <row r="1611" spans="1:8" x14ac:dyDescent="0.3">
      <c r="A1611" t="s">
        <v>290</v>
      </c>
      <c r="B1611">
        <f t="shared" si="3198"/>
        <v>14</v>
      </c>
      <c r="C1611">
        <f t="shared" si="3225"/>
        <v>50</v>
      </c>
      <c r="E1611">
        <f t="shared" ref="E1611" si="3294">plan_id</f>
        <v>832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10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8.2500000000000004E-2</v>
      </c>
    </row>
    <row r="1612" spans="1:8" x14ac:dyDescent="0.3">
      <c r="A1612" t="s">
        <v>290</v>
      </c>
      <c r="B1612">
        <f t="shared" si="3198"/>
        <v>14</v>
      </c>
      <c r="C1612">
        <f t="shared" si="3225"/>
        <v>51</v>
      </c>
      <c r="E1612">
        <f t="shared" ref="E1612" si="3296">plan_id</f>
        <v>832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10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290</v>
      </c>
      <c r="B1613">
        <f t="shared" si="3198"/>
        <v>14</v>
      </c>
      <c r="C1613">
        <f t="shared" si="3225"/>
        <v>52</v>
      </c>
      <c r="E1613">
        <f t="shared" ref="E1613" si="3298">plan_id</f>
        <v>832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10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8.7300000000000003E-2</v>
      </c>
    </row>
    <row r="1614" spans="1:8" x14ac:dyDescent="0.3">
      <c r="A1614" t="s">
        <v>290</v>
      </c>
      <c r="B1614">
        <f t="shared" si="3198"/>
        <v>14</v>
      </c>
      <c r="C1614">
        <f t="shared" si="3225"/>
        <v>53</v>
      </c>
      <c r="E1614">
        <f t="shared" ref="E1614" si="3300">plan_id</f>
        <v>832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10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">
      <c r="A1615" t="s">
        <v>290</v>
      </c>
      <c r="B1615">
        <f t="shared" si="3198"/>
        <v>14</v>
      </c>
      <c r="C1615">
        <f t="shared" si="3225"/>
        <v>54</v>
      </c>
      <c r="E1615">
        <f t="shared" ref="E1615" si="3302">plan_id</f>
        <v>832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10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6.4399999999999999E-2</v>
      </c>
    </row>
    <row r="1616" spans="1:8" x14ac:dyDescent="0.3">
      <c r="A1616" t="s">
        <v>290</v>
      </c>
      <c r="B1616">
        <f t="shared" si="3198"/>
        <v>14</v>
      </c>
      <c r="C1616">
        <f t="shared" si="3225"/>
        <v>55</v>
      </c>
      <c r="E1616">
        <f t="shared" ref="E1616" si="3304">plan_id</f>
        <v>832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10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0.24909999999999999</v>
      </c>
    </row>
    <row r="1617" spans="1:8" x14ac:dyDescent="0.3">
      <c r="A1617" t="s">
        <v>290</v>
      </c>
      <c r="B1617">
        <f t="shared" si="3198"/>
        <v>14</v>
      </c>
      <c r="C1617">
        <f t="shared" si="3225"/>
        <v>56</v>
      </c>
      <c r="E1617">
        <f t="shared" ref="E1617" si="3306">plan_id</f>
        <v>832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10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1.1096111913950542E-3</v>
      </c>
    </row>
    <row r="1618" spans="1:8" x14ac:dyDescent="0.3">
      <c r="A1618" t="s">
        <v>290</v>
      </c>
      <c r="B1618">
        <f t="shared" si="3198"/>
        <v>14</v>
      </c>
      <c r="C1618">
        <f t="shared" si="3225"/>
        <v>57</v>
      </c>
      <c r="E1618">
        <f t="shared" ref="E1618" si="3308">plan_id</f>
        <v>832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10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t="s">
        <v>290</v>
      </c>
      <c r="B1619">
        <f t="shared" si="3198"/>
        <v>14</v>
      </c>
      <c r="C1619">
        <f t="shared" si="3225"/>
        <v>58</v>
      </c>
      <c r="E1619">
        <f t="shared" ref="E1619" si="3310">plan_id</f>
        <v>832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10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13286295000</v>
      </c>
    </row>
    <row r="1620" spans="1:8" x14ac:dyDescent="0.3">
      <c r="A1620" t="s">
        <v>290</v>
      </c>
      <c r="B1620">
        <f t="shared" si="3198"/>
        <v>14</v>
      </c>
      <c r="C1620">
        <f t="shared" si="3225"/>
        <v>59</v>
      </c>
      <c r="E1620">
        <f t="shared" ref="E1620" si="3312">plan_id</f>
        <v>832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10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24096754000</v>
      </c>
    </row>
    <row r="1621" spans="1:8" x14ac:dyDescent="0.3">
      <c r="A1621" t="s">
        <v>290</v>
      </c>
      <c r="B1621">
        <f t="shared" si="3198"/>
        <v>14</v>
      </c>
      <c r="C1621">
        <f t="shared" si="3225"/>
        <v>60</v>
      </c>
      <c r="E1621">
        <f t="shared" ref="E1621" si="3314">plan_id</f>
        <v>832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10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10810459000</v>
      </c>
    </row>
    <row r="1622" spans="1:8" x14ac:dyDescent="0.3">
      <c r="A1622" t="s">
        <v>290</v>
      </c>
      <c r="B1622">
        <f t="shared" si="3198"/>
        <v>14</v>
      </c>
      <c r="C1622">
        <f t="shared" si="3225"/>
        <v>61</v>
      </c>
      <c r="E1622">
        <f t="shared" ref="E1622" si="3316">plan_id</f>
        <v>832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10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0.55100000000000005</v>
      </c>
    </row>
    <row r="1623" spans="1:8" x14ac:dyDescent="0.3">
      <c r="A1623" t="s">
        <v>290</v>
      </c>
      <c r="B1623">
        <f t="shared" si="3198"/>
        <v>14</v>
      </c>
      <c r="C1623">
        <f t="shared" si="3225"/>
        <v>62</v>
      </c>
      <c r="E1623">
        <f t="shared" ref="E1623" si="3318">plan_id</f>
        <v>832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10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3902647000</v>
      </c>
    </row>
    <row r="1624" spans="1:8" x14ac:dyDescent="0.3">
      <c r="A1624" t="s">
        <v>290</v>
      </c>
      <c r="B1624">
        <f t="shared" si="3198"/>
        <v>14</v>
      </c>
      <c r="C1624">
        <f t="shared" si="3225"/>
        <v>63</v>
      </c>
      <c r="E1624">
        <f t="shared" ref="E1624" si="3320">plan_id</f>
        <v>832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10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223289278</v>
      </c>
    </row>
    <row r="1625" spans="1:8" x14ac:dyDescent="0.3">
      <c r="A1625" t="s">
        <v>290</v>
      </c>
      <c r="B1625">
        <f t="shared" si="3198"/>
        <v>14</v>
      </c>
      <c r="C1625">
        <f t="shared" si="3225"/>
        <v>64</v>
      </c>
      <c r="E1625">
        <f t="shared" ref="E1625" si="3322">plan_id</f>
        <v>832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10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290</v>
      </c>
      <c r="B1626">
        <f t="shared" si="3198"/>
        <v>14</v>
      </c>
      <c r="C1626">
        <f t="shared" si="3225"/>
        <v>65</v>
      </c>
      <c r="E1626">
        <f t="shared" ref="E1626" si="3324">plan_id</f>
        <v>832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10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290</v>
      </c>
      <c r="B1627">
        <f t="shared" si="3198"/>
        <v>14</v>
      </c>
      <c r="C1627">
        <f t="shared" si="3225"/>
        <v>66</v>
      </c>
      <c r="E1627">
        <f t="shared" ref="E1627" si="3326">plan_id</f>
        <v>832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10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290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832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10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290</v>
      </c>
      <c r="B1629">
        <f>B1628</f>
        <v>14</v>
      </c>
      <c r="C1629">
        <f t="shared" si="3225"/>
        <v>68</v>
      </c>
      <c r="E1629">
        <f t="shared" ref="E1629" si="3331">plan_id</f>
        <v>832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10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290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832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10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290</v>
      </c>
      <c r="B1631">
        <f t="shared" si="3333"/>
        <v>14</v>
      </c>
      <c r="C1631">
        <f t="shared" si="3225"/>
        <v>70</v>
      </c>
      <c r="E1631">
        <f t="shared" ref="E1631" si="3336">plan_id</f>
        <v>832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10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290</v>
      </c>
      <c r="B1632">
        <f t="shared" si="3333"/>
        <v>14</v>
      </c>
      <c r="C1632">
        <f t="shared" si="3225"/>
        <v>71</v>
      </c>
      <c r="E1632">
        <f t="shared" ref="E1632" si="3338">plan_id</f>
        <v>832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10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290</v>
      </c>
      <c r="B1633">
        <f t="shared" si="3333"/>
        <v>14</v>
      </c>
      <c r="C1633">
        <f t="shared" si="3225"/>
        <v>72</v>
      </c>
      <c r="E1633">
        <f t="shared" ref="E1633" si="3340">plan_id</f>
        <v>832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10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290</v>
      </c>
      <c r="B1634">
        <f t="shared" si="3333"/>
        <v>14</v>
      </c>
      <c r="C1634">
        <f t="shared" si="3225"/>
        <v>73</v>
      </c>
      <c r="E1634">
        <f t="shared" ref="E1634" si="3342">plan_id</f>
        <v>832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10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290</v>
      </c>
      <c r="B1635">
        <f t="shared" si="3333"/>
        <v>14</v>
      </c>
      <c r="C1635">
        <f t="shared" si="3225"/>
        <v>74</v>
      </c>
      <c r="E1635">
        <f t="shared" ref="E1635" si="3344">plan_id</f>
        <v>832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10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290</v>
      </c>
      <c r="B1636">
        <f t="shared" si="3333"/>
        <v>14</v>
      </c>
      <c r="C1636">
        <f t="shared" si="3225"/>
        <v>75</v>
      </c>
      <c r="E1636">
        <f t="shared" ref="E1636" si="3346">plan_id</f>
        <v>832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10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290</v>
      </c>
      <c r="B1637">
        <f t="shared" si="3333"/>
        <v>14</v>
      </c>
      <c r="C1637">
        <f t="shared" si="3225"/>
        <v>76</v>
      </c>
      <c r="E1637">
        <f t="shared" ref="E1637" si="3348">plan_id</f>
        <v>832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10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290</v>
      </c>
      <c r="B1638">
        <f t="shared" si="3333"/>
        <v>14</v>
      </c>
      <c r="C1638">
        <f t="shared" si="3225"/>
        <v>77</v>
      </c>
      <c r="E1638">
        <f t="shared" ref="E1638" si="3350">plan_id</f>
        <v>832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10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290</v>
      </c>
      <c r="B1639">
        <f t="shared" si="3333"/>
        <v>14</v>
      </c>
      <c r="C1639">
        <f t="shared" si="3225"/>
        <v>78</v>
      </c>
      <c r="E1639">
        <f t="shared" ref="E1639" si="3352">plan_id</f>
        <v>832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10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290</v>
      </c>
      <c r="B1640">
        <f t="shared" si="3333"/>
        <v>14</v>
      </c>
      <c r="C1640">
        <f t="shared" si="3225"/>
        <v>79</v>
      </c>
      <c r="E1640">
        <f t="shared" ref="E1640" si="3354">plan_id</f>
        <v>832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10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290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832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10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290</v>
      </c>
      <c r="B1642">
        <f t="shared" si="3333"/>
        <v>14</v>
      </c>
      <c r="C1642">
        <f t="shared" si="3356"/>
        <v>81</v>
      </c>
      <c r="E1642">
        <f t="shared" ref="E1642" si="3359">plan_id</f>
        <v>832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10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290</v>
      </c>
      <c r="B1643">
        <f t="shared" si="3333"/>
        <v>14</v>
      </c>
      <c r="C1643">
        <f t="shared" si="3356"/>
        <v>82</v>
      </c>
      <c r="E1643">
        <f t="shared" ref="E1643" si="3361">plan_id</f>
        <v>832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10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-398487478</v>
      </c>
    </row>
    <row r="1644" spans="1:8" x14ac:dyDescent="0.3">
      <c r="A1644" t="s">
        <v>290</v>
      </c>
      <c r="B1644">
        <f t="shared" si="3333"/>
        <v>14</v>
      </c>
      <c r="C1644">
        <f t="shared" si="3356"/>
        <v>83</v>
      </c>
      <c r="E1644">
        <f t="shared" ref="E1644" si="3363">plan_id</f>
        <v>832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10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290</v>
      </c>
      <c r="B1645">
        <f t="shared" si="3333"/>
        <v>14</v>
      </c>
      <c r="C1645">
        <f t="shared" si="3356"/>
        <v>84</v>
      </c>
      <c r="E1645">
        <f t="shared" ref="E1645" si="3365">plan_id</f>
        <v>832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10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290</v>
      </c>
      <c r="B1646">
        <f t="shared" si="3333"/>
        <v>14</v>
      </c>
      <c r="C1646">
        <f t="shared" si="3356"/>
        <v>85</v>
      </c>
      <c r="E1646">
        <f t="shared" ref="E1646" si="3367">plan_id</f>
        <v>832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10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290</v>
      </c>
      <c r="B1647">
        <f t="shared" si="3333"/>
        <v>14</v>
      </c>
      <c r="C1647">
        <f t="shared" si="3356"/>
        <v>86</v>
      </c>
      <c r="E1647">
        <f t="shared" ref="E1647" si="3369">plan_id</f>
        <v>832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10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4100570</v>
      </c>
    </row>
    <row r="1648" spans="1:8" x14ac:dyDescent="0.3">
      <c r="A1648" t="s">
        <v>290</v>
      </c>
      <c r="B1648">
        <f t="shared" si="3333"/>
        <v>14</v>
      </c>
      <c r="C1648">
        <f t="shared" si="3356"/>
        <v>87</v>
      </c>
      <c r="E1648">
        <f t="shared" ref="E1648" si="3371">plan_id</f>
        <v>832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10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290</v>
      </c>
      <c r="B1649">
        <f t="shared" si="3333"/>
        <v>14</v>
      </c>
      <c r="C1649">
        <f t="shared" si="3356"/>
        <v>88</v>
      </c>
      <c r="E1649">
        <f t="shared" ref="E1649" si="3373">plan_id</f>
        <v>832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10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290</v>
      </c>
      <c r="B1650">
        <f t="shared" si="3333"/>
        <v>14</v>
      </c>
      <c r="C1650">
        <f t="shared" si="3356"/>
        <v>89</v>
      </c>
      <c r="E1650">
        <f t="shared" ref="E1650" si="3375">plan_id</f>
        <v>832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10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290</v>
      </c>
      <c r="B1651">
        <f t="shared" si="3333"/>
        <v>14</v>
      </c>
      <c r="C1651">
        <f t="shared" si="3356"/>
        <v>90</v>
      </c>
      <c r="E1651">
        <f t="shared" ref="E1651" si="3377">plan_id</f>
        <v>832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10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290</v>
      </c>
      <c r="B1652">
        <f t="shared" si="3333"/>
        <v>14</v>
      </c>
      <c r="C1652">
        <f t="shared" si="3356"/>
        <v>91</v>
      </c>
      <c r="E1652">
        <f t="shared" ref="E1652" si="3379">plan_id</f>
        <v>832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10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290</v>
      </c>
      <c r="B1653">
        <f t="shared" si="3333"/>
        <v>14</v>
      </c>
      <c r="C1653">
        <f t="shared" si="3356"/>
        <v>92</v>
      </c>
      <c r="E1653">
        <f t="shared" ref="E1653" si="3381">plan_id</f>
        <v>832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10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891524562</v>
      </c>
    </row>
    <row r="1654" spans="1:8" x14ac:dyDescent="0.3">
      <c r="A1654" t="s">
        <v>290</v>
      </c>
      <c r="B1654">
        <f t="shared" si="3333"/>
        <v>14</v>
      </c>
      <c r="C1654">
        <f t="shared" si="3356"/>
        <v>93</v>
      </c>
      <c r="E1654">
        <f t="shared" ref="E1654" si="3383">plan_id</f>
        <v>832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10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290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832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10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">
      <c r="A1656" t="s">
        <v>290</v>
      </c>
      <c r="B1656">
        <f t="shared" si="3385"/>
        <v>15</v>
      </c>
      <c r="C1656">
        <f t="shared" si="3356"/>
        <v>4</v>
      </c>
      <c r="E1656">
        <f t="shared" ref="E1656" si="3389">plan_id</f>
        <v>832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10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SJ Actuarial Associates</v>
      </c>
    </row>
    <row r="1657" spans="1:8" x14ac:dyDescent="0.3">
      <c r="A1657" t="s">
        <v>290</v>
      </c>
      <c r="B1657">
        <f t="shared" si="3385"/>
        <v>15</v>
      </c>
      <c r="C1657">
        <f t="shared" si="3356"/>
        <v>5</v>
      </c>
      <c r="E1657">
        <f t="shared" ref="E1657" si="3391">plan_id</f>
        <v>832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10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0.1368</v>
      </c>
    </row>
    <row r="1658" spans="1:8" x14ac:dyDescent="0.3">
      <c r="A1658" t="s">
        <v>290</v>
      </c>
      <c r="B1658">
        <f t="shared" si="3385"/>
        <v>15</v>
      </c>
      <c r="C1658">
        <f t="shared" si="3356"/>
        <v>6</v>
      </c>
      <c r="E1658">
        <f t="shared" ref="E1658" si="3393">plan_id</f>
        <v>832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10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5.2165999999999997E-2</v>
      </c>
    </row>
    <row r="1659" spans="1:8" x14ac:dyDescent="0.3">
      <c r="A1659" t="s">
        <v>290</v>
      </c>
      <c r="B1659">
        <f t="shared" si="3385"/>
        <v>15</v>
      </c>
      <c r="C1659">
        <f t="shared" si="3356"/>
        <v>7</v>
      </c>
      <c r="E1659">
        <f t="shared" ref="E1659" si="3395">plan_id</f>
        <v>832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10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8.4634000000000015E-2</v>
      </c>
    </row>
    <row r="1660" spans="1:8" x14ac:dyDescent="0.3">
      <c r="A1660" t="s">
        <v>290</v>
      </c>
      <c r="B1660">
        <f t="shared" si="3385"/>
        <v>15</v>
      </c>
      <c r="C1660">
        <f t="shared" si="3356"/>
        <v>8</v>
      </c>
      <c r="E1660">
        <f t="shared" ref="E1660" si="3397">plan_id</f>
        <v>832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10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-865249210</v>
      </c>
    </row>
    <row r="1661" spans="1:8" x14ac:dyDescent="0.3">
      <c r="A1661" t="s">
        <v>290</v>
      </c>
      <c r="B1661">
        <f t="shared" si="3385"/>
        <v>15</v>
      </c>
      <c r="C1661">
        <f t="shared" si="3356"/>
        <v>9</v>
      </c>
      <c r="E1661">
        <f t="shared" ref="E1661" si="3399">plan_id</f>
        <v>832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10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0.19783400000000001</v>
      </c>
    </row>
    <row r="1662" spans="1:8" x14ac:dyDescent="0.3">
      <c r="A1662" t="s">
        <v>290</v>
      </c>
      <c r="B1662">
        <f t="shared" si="3385"/>
        <v>15</v>
      </c>
      <c r="C1662">
        <f t="shared" si="3356"/>
        <v>10</v>
      </c>
      <c r="E1662">
        <f t="shared" ref="E1662" si="3401">plan_id</f>
        <v>832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10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0.19783400000000001</v>
      </c>
    </row>
    <row r="1663" spans="1:8" x14ac:dyDescent="0.3">
      <c r="A1663" t="s">
        <v>290</v>
      </c>
      <c r="B1663">
        <f t="shared" si="3385"/>
        <v>15</v>
      </c>
      <c r="C1663">
        <f t="shared" si="3356"/>
        <v>11</v>
      </c>
      <c r="E1663">
        <f t="shared" ref="E1663" si="3403">plan_id</f>
        <v>832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10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290</v>
      </c>
      <c r="B1664">
        <f t="shared" si="3385"/>
        <v>15</v>
      </c>
      <c r="C1664">
        <f t="shared" si="3356"/>
        <v>12</v>
      </c>
      <c r="E1664">
        <f t="shared" ref="E1664" si="3405">plan_id</f>
        <v>832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10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1418546185</v>
      </c>
    </row>
    <row r="1665" spans="1:8" x14ac:dyDescent="0.3">
      <c r="A1665" t="s">
        <v>290</v>
      </c>
      <c r="B1665">
        <f t="shared" si="3385"/>
        <v>15</v>
      </c>
      <c r="C1665">
        <f t="shared" si="3356"/>
        <v>13</v>
      </c>
      <c r="E1665">
        <f t="shared" ref="E1665" si="3407">plan_id</f>
        <v>832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10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333908454</v>
      </c>
    </row>
    <row r="1666" spans="1:8" x14ac:dyDescent="0.3">
      <c r="A1666" t="s">
        <v>290</v>
      </c>
      <c r="B1666">
        <f t="shared" si="3385"/>
        <v>15</v>
      </c>
      <c r="C1666">
        <f t="shared" si="3356"/>
        <v>14</v>
      </c>
      <c r="E1666">
        <f t="shared" ref="E1666" si="3409">plan_id</f>
        <v>832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10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290</v>
      </c>
      <c r="B1667">
        <f t="shared" si="3385"/>
        <v>15</v>
      </c>
      <c r="C1667">
        <f t="shared" si="3356"/>
        <v>15</v>
      </c>
      <c r="E1667">
        <f t="shared" ref="E1667" si="3411">plan_id</f>
        <v>832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10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0.11799999999999999</v>
      </c>
    </row>
    <row r="1668" spans="1:8" x14ac:dyDescent="0.3">
      <c r="A1668" t="s">
        <v>290</v>
      </c>
      <c r="B1668">
        <f t="shared" si="3385"/>
        <v>15</v>
      </c>
      <c r="C1668">
        <f t="shared" si="3356"/>
        <v>16</v>
      </c>
      <c r="E1668">
        <f t="shared" ref="E1668" si="3413">plan_id</f>
        <v>832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10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290</v>
      </c>
      <c r="B1669">
        <f t="shared" si="3385"/>
        <v>15</v>
      </c>
      <c r="C1669">
        <f t="shared" si="3356"/>
        <v>17</v>
      </c>
      <c r="E1669">
        <f t="shared" ref="E1669" si="3415">plan_id</f>
        <v>832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10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290</v>
      </c>
      <c r="B1670">
        <f t="shared" si="3385"/>
        <v>15</v>
      </c>
      <c r="C1670">
        <f t="shared" si="3356"/>
        <v>18</v>
      </c>
      <c r="E1670">
        <f t="shared" ref="E1670" si="3417">plan_id</f>
        <v>832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10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0.25</v>
      </c>
    </row>
    <row r="1671" spans="1:8" x14ac:dyDescent="0.3">
      <c r="A1671" t="s">
        <v>290</v>
      </c>
      <c r="B1671">
        <f t="shared" si="3385"/>
        <v>15</v>
      </c>
      <c r="C1671">
        <f t="shared" si="3356"/>
        <v>19</v>
      </c>
      <c r="E1671">
        <f t="shared" ref="E1671" si="3419">plan_id</f>
        <v>832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10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Teachers: 8% ;Lunch plan A: 9.10%; Lunch Plan B: 5%</v>
      </c>
    </row>
    <row r="1672" spans="1:8" x14ac:dyDescent="0.3">
      <c r="A1672" t="s">
        <v>290</v>
      </c>
      <c r="B1672">
        <f t="shared" si="3385"/>
        <v>15</v>
      </c>
      <c r="C1672">
        <f t="shared" si="3356"/>
        <v>20</v>
      </c>
      <c r="E1672">
        <f t="shared" ref="E1672" si="3421">plan_id</f>
        <v>832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10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290</v>
      </c>
      <c r="B1673">
        <f t="shared" si="3385"/>
        <v>15</v>
      </c>
      <c r="C1673">
        <f t="shared" si="3356"/>
        <v>21</v>
      </c>
      <c r="E1673">
        <f t="shared" ref="E1673" si="3423">plan_id</f>
        <v>832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10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290</v>
      </c>
      <c r="B1674">
        <f t="shared" si="3385"/>
        <v>15</v>
      </c>
      <c r="C1674">
        <f t="shared" si="3356"/>
        <v>22</v>
      </c>
      <c r="E1674">
        <f t="shared" ref="E1674" si="3425">plan_id</f>
        <v>832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10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290</v>
      </c>
      <c r="B1675">
        <f t="shared" si="3385"/>
        <v>15</v>
      </c>
      <c r="C1675">
        <f t="shared" si="3356"/>
        <v>23</v>
      </c>
      <c r="E1675">
        <f t="shared" ref="E1675" si="3427">plan_id</f>
        <v>832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10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1. Jan 1 '11- 2.5% accrual rate, min 5 years of service;2. Hired after Jul 1 '99- 2.5%, 25-30 yrs of service; Hired before Jul 1 '99-2% accrual rate/2.5% (20 yrs of service)</v>
      </c>
    </row>
    <row r="1676" spans="1:8" x14ac:dyDescent="0.3">
      <c r="A1676" t="s">
        <v>290</v>
      </c>
      <c r="B1676">
        <f t="shared" si="3385"/>
        <v>15</v>
      </c>
      <c r="C1676">
        <f t="shared" si="3356"/>
        <v>24</v>
      </c>
      <c r="E1676">
        <f t="shared" ref="E1676" si="3429">plan_id</f>
        <v>832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10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290</v>
      </c>
      <c r="B1677">
        <f t="shared" si="3385"/>
        <v>15</v>
      </c>
      <c r="C1677">
        <f t="shared" si="3356"/>
        <v>25</v>
      </c>
      <c r="E1677">
        <f t="shared" ref="E1677" si="3431">plan_id</f>
        <v>832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10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290</v>
      </c>
      <c r="B1678">
        <f t="shared" si="3385"/>
        <v>15</v>
      </c>
      <c r="C1678">
        <f t="shared" si="3356"/>
        <v>26</v>
      </c>
      <c r="E1678">
        <f t="shared" ref="E1678" si="3433">plan_id</f>
        <v>832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10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2.5000000000000001E-2</v>
      </c>
    </row>
    <row r="1679" spans="1:8" x14ac:dyDescent="0.3">
      <c r="A1679" t="s">
        <v>290</v>
      </c>
      <c r="B1679">
        <f t="shared" si="3385"/>
        <v>15</v>
      </c>
      <c r="C1679">
        <f t="shared" si="3356"/>
        <v>27</v>
      </c>
      <c r="E1679">
        <f t="shared" ref="E1679" si="3435">plan_id</f>
        <v>832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10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290</v>
      </c>
      <c r="B1680">
        <f t="shared" si="3385"/>
        <v>15</v>
      </c>
      <c r="C1680">
        <f t="shared" si="3356"/>
        <v>28</v>
      </c>
      <c r="E1680">
        <f t="shared" ref="E1680" si="3437">plan_id</f>
        <v>832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10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290</v>
      </c>
      <c r="B1681">
        <f t="shared" si="3385"/>
        <v>15</v>
      </c>
      <c r="C1681">
        <f t="shared" si="3356"/>
        <v>29</v>
      </c>
      <c r="E1681">
        <f t="shared" ref="E1681" si="3439">plan_id</f>
        <v>832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10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">
      <c r="A1682" t="s">
        <v>290</v>
      </c>
      <c r="B1682">
        <f t="shared" si="3385"/>
        <v>15</v>
      </c>
      <c r="C1682">
        <f t="shared" si="3356"/>
        <v>30</v>
      </c>
      <c r="E1682">
        <f t="shared" ref="E1682" si="3441">plan_id</f>
        <v>832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10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290</v>
      </c>
      <c r="B1683">
        <f t="shared" si="3385"/>
        <v>15</v>
      </c>
      <c r="C1683">
        <f t="shared" si="3356"/>
        <v>31</v>
      </c>
      <c r="E1683">
        <f t="shared" ref="E1683" si="3443">plan_id</f>
        <v>832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10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290</v>
      </c>
      <c r="B1684">
        <f t="shared" si="3385"/>
        <v>15</v>
      </c>
      <c r="C1684">
        <f t="shared" si="3356"/>
        <v>32</v>
      </c>
      <c r="E1684">
        <f t="shared" ref="E1684" si="3445">plan_id</f>
        <v>832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10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290</v>
      </c>
      <c r="B1685">
        <f t="shared" si="3385"/>
        <v>15</v>
      </c>
      <c r="C1685">
        <f t="shared" si="3356"/>
        <v>33</v>
      </c>
      <c r="E1685">
        <f t="shared" ref="E1685" si="3447">plan_id</f>
        <v>832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10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290</v>
      </c>
      <c r="B1686">
        <f t="shared" si="3385"/>
        <v>15</v>
      </c>
      <c r="C1686">
        <f t="shared" si="3356"/>
        <v>34</v>
      </c>
      <c r="E1686">
        <f t="shared" ref="E1686" si="3449">plan_id</f>
        <v>832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10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290</v>
      </c>
      <c r="B1687">
        <f t="shared" si="3385"/>
        <v>15</v>
      </c>
      <c r="C1687">
        <f t="shared" si="3356"/>
        <v>35</v>
      </c>
      <c r="E1687">
        <f t="shared" ref="E1687" si="3451">plan_id</f>
        <v>832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10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290</v>
      </c>
      <c r="B1688">
        <f t="shared" si="3385"/>
        <v>15</v>
      </c>
      <c r="C1688">
        <f t="shared" si="3356"/>
        <v>36</v>
      </c>
      <c r="E1688">
        <f t="shared" ref="E1688" si="3453">plan_id</f>
        <v>832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10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">
      <c r="A1689" t="s">
        <v>290</v>
      </c>
      <c r="B1689">
        <f t="shared" si="3385"/>
        <v>15</v>
      </c>
      <c r="C1689">
        <f t="shared" si="3356"/>
        <v>37</v>
      </c>
      <c r="E1689">
        <f t="shared" ref="E1689" si="3455">plan_id</f>
        <v>832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10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8.2500000000000004E-2</v>
      </c>
    </row>
    <row r="1690" spans="1:8" x14ac:dyDescent="0.3">
      <c r="A1690" t="s">
        <v>290</v>
      </c>
      <c r="B1690">
        <f t="shared" si="3385"/>
        <v>15</v>
      </c>
      <c r="C1690">
        <f t="shared" si="3356"/>
        <v>38</v>
      </c>
      <c r="E1690">
        <f t="shared" ref="E1690" si="3457">plan_id</f>
        <v>832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10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0.03</v>
      </c>
    </row>
    <row r="1691" spans="1:8" x14ac:dyDescent="0.3">
      <c r="A1691" t="s">
        <v>290</v>
      </c>
      <c r="B1691">
        <f t="shared" si="3385"/>
        <v>15</v>
      </c>
      <c r="C1691">
        <f t="shared" si="3356"/>
        <v>39</v>
      </c>
      <c r="E1691">
        <f t="shared" ref="E1691" si="3459">plan_id</f>
        <v>832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10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4.3%-6.5%</v>
      </c>
    </row>
    <row r="1692" spans="1:8" x14ac:dyDescent="0.3">
      <c r="A1692" t="s">
        <v>290</v>
      </c>
      <c r="B1692">
        <f t="shared" si="3385"/>
        <v>15</v>
      </c>
      <c r="C1692">
        <f t="shared" si="3356"/>
        <v>40</v>
      </c>
      <c r="E1692">
        <f t="shared" ref="E1692" si="3461">plan_id</f>
        <v>832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10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52-56</v>
      </c>
    </row>
    <row r="1693" spans="1:8" x14ac:dyDescent="0.3">
      <c r="A1693" t="s">
        <v>290</v>
      </c>
      <c r="B1693">
        <f t="shared" si="3385"/>
        <v>15</v>
      </c>
      <c r="C1693">
        <f t="shared" si="3356"/>
        <v>41</v>
      </c>
      <c r="E1693">
        <f t="shared" ref="E1693" si="3463">plan_id</f>
        <v>832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10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52-56</v>
      </c>
    </row>
    <row r="1694" spans="1:8" x14ac:dyDescent="0.3">
      <c r="A1694" t="s">
        <v>290</v>
      </c>
      <c r="B1694">
        <f t="shared" si="3385"/>
        <v>15</v>
      </c>
      <c r="C1694">
        <f t="shared" si="3356"/>
        <v>42</v>
      </c>
      <c r="E1694">
        <f t="shared" ref="E1694" si="3465">plan_id</f>
        <v>832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10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Table</v>
      </c>
    </row>
    <row r="1695" spans="1:8" x14ac:dyDescent="0.3">
      <c r="A1695" t="s">
        <v>290</v>
      </c>
      <c r="B1695">
        <f t="shared" si="3385"/>
        <v>15</v>
      </c>
      <c r="C1695">
        <f t="shared" si="3356"/>
        <v>43</v>
      </c>
      <c r="E1695">
        <f t="shared" ref="E1695" si="3467">plan_id</f>
        <v>832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10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290</v>
      </c>
      <c r="B1696">
        <f t="shared" si="3385"/>
        <v>15</v>
      </c>
      <c r="C1696">
        <f t="shared" si="3356"/>
        <v>44</v>
      </c>
      <c r="E1696">
        <f t="shared" ref="E1696" si="3469">plan_id</f>
        <v>832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10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290</v>
      </c>
      <c r="B1697">
        <f t="shared" si="3385"/>
        <v>15</v>
      </c>
      <c r="C1697">
        <f t="shared" si="3356"/>
        <v>45</v>
      </c>
      <c r="E1697">
        <f t="shared" ref="E1697" si="3471">plan_id</f>
        <v>832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10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290</v>
      </c>
      <c r="B1698">
        <f t="shared" si="3385"/>
        <v>15</v>
      </c>
      <c r="C1698">
        <f t="shared" si="3356"/>
        <v>46</v>
      </c>
      <c r="E1698">
        <f t="shared" ref="E1698" si="3473">plan_id</f>
        <v>832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10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290</v>
      </c>
      <c r="B1699">
        <f t="shared" si="3385"/>
        <v>15</v>
      </c>
      <c r="C1699">
        <f t="shared" si="3356"/>
        <v>47</v>
      </c>
      <c r="E1699">
        <f t="shared" ref="E1699" si="3475">plan_id</f>
        <v>832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10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">
      <c r="A1700" t="s">
        <v>290</v>
      </c>
      <c r="B1700">
        <f t="shared" si="3385"/>
        <v>15</v>
      </c>
      <c r="C1700">
        <f t="shared" si="3356"/>
        <v>48</v>
      </c>
      <c r="E1700">
        <f t="shared" ref="E1700" si="3477">plan_id</f>
        <v>832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104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">
      <c r="A1701" t="s">
        <v>290</v>
      </c>
      <c r="B1701">
        <f t="shared" si="3385"/>
        <v>15</v>
      </c>
      <c r="C1701">
        <f t="shared" si="3356"/>
        <v>49</v>
      </c>
      <c r="E1701">
        <f t="shared" ref="E1701" si="3479">plan_id</f>
        <v>832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10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PUC</v>
      </c>
    </row>
    <row r="1702" spans="1:8" x14ac:dyDescent="0.3">
      <c r="A1702" t="s">
        <v>290</v>
      </c>
      <c r="B1702">
        <f t="shared" si="3385"/>
        <v>15</v>
      </c>
      <c r="C1702">
        <f t="shared" si="3356"/>
        <v>50</v>
      </c>
      <c r="E1702">
        <f t="shared" ref="E1702" si="3481">plan_id</f>
        <v>832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10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8.2500000000000004E-2</v>
      </c>
    </row>
    <row r="1703" spans="1:8" x14ac:dyDescent="0.3">
      <c r="A1703" t="s">
        <v>290</v>
      </c>
      <c r="B1703">
        <f t="shared" si="3385"/>
        <v>15</v>
      </c>
      <c r="C1703">
        <f t="shared" si="3356"/>
        <v>51</v>
      </c>
      <c r="E1703">
        <f t="shared" ref="E1703" si="3483">plan_id</f>
        <v>832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10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290</v>
      </c>
      <c r="B1704">
        <f t="shared" si="3385"/>
        <v>15</v>
      </c>
      <c r="C1704">
        <f t="shared" si="3356"/>
        <v>52</v>
      </c>
      <c r="E1704">
        <f t="shared" ref="E1704" si="3485">plan_id</f>
        <v>832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10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8.2500000000000004E-2</v>
      </c>
    </row>
    <row r="1705" spans="1:8" x14ac:dyDescent="0.3">
      <c r="A1705" t="s">
        <v>290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832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10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">
      <c r="A1706" t="s">
        <v>290</v>
      </c>
      <c r="B1706">
        <f t="shared" si="3385"/>
        <v>15</v>
      </c>
      <c r="C1706">
        <f t="shared" si="3487"/>
        <v>54</v>
      </c>
      <c r="E1706">
        <f t="shared" ref="E1706" si="3490">plan_id</f>
        <v>832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10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5.0500000000000003E-2</v>
      </c>
    </row>
    <row r="1707" spans="1:8" x14ac:dyDescent="0.3">
      <c r="A1707" t="s">
        <v>290</v>
      </c>
      <c r="B1707">
        <f t="shared" si="3385"/>
        <v>15</v>
      </c>
      <c r="C1707">
        <f t="shared" si="3487"/>
        <v>55</v>
      </c>
      <c r="E1707">
        <f t="shared" ref="E1707" si="3492">plan_id</f>
        <v>832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10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-3.8999999999999998E-3</v>
      </c>
    </row>
    <row r="1708" spans="1:8" x14ac:dyDescent="0.3">
      <c r="A1708" t="s">
        <v>290</v>
      </c>
      <c r="B1708">
        <f t="shared" si="3385"/>
        <v>15</v>
      </c>
      <c r="C1708">
        <f t="shared" si="3487"/>
        <v>56</v>
      </c>
      <c r="E1708">
        <f t="shared" ref="E1708" si="3494">plan_id</f>
        <v>832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10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1.2245083468723221E-3</v>
      </c>
    </row>
    <row r="1709" spans="1:8" x14ac:dyDescent="0.3">
      <c r="A1709" t="s">
        <v>290</v>
      </c>
      <c r="B1709">
        <f t="shared" si="3385"/>
        <v>15</v>
      </c>
      <c r="C1709">
        <f t="shared" si="3487"/>
        <v>57</v>
      </c>
      <c r="E1709">
        <f t="shared" ref="E1709" si="3496">plan_id</f>
        <v>832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10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t="s">
        <v>290</v>
      </c>
      <c r="B1710">
        <f t="shared" si="3385"/>
        <v>15</v>
      </c>
      <c r="C1710">
        <f t="shared" si="3487"/>
        <v>58</v>
      </c>
      <c r="E1710">
        <f t="shared" ref="E1710" si="3498">plan_id</f>
        <v>832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10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13584409000</v>
      </c>
    </row>
    <row r="1711" spans="1:8" x14ac:dyDescent="0.3">
      <c r="A1711" t="s">
        <v>290</v>
      </c>
      <c r="B1711">
        <f t="shared" si="3385"/>
        <v>15</v>
      </c>
      <c r="C1711">
        <f t="shared" si="3487"/>
        <v>59</v>
      </c>
      <c r="E1711">
        <f t="shared" ref="E1711" si="3500">plan_id</f>
        <v>832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10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24540080000</v>
      </c>
    </row>
    <row r="1712" spans="1:8" x14ac:dyDescent="0.3">
      <c r="A1712" t="s">
        <v>290</v>
      </c>
      <c r="B1712">
        <f t="shared" si="3385"/>
        <v>15</v>
      </c>
      <c r="C1712">
        <f t="shared" si="3487"/>
        <v>60</v>
      </c>
      <c r="E1712">
        <f t="shared" ref="E1712" si="3502">plan_id</f>
        <v>832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10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10955671000</v>
      </c>
    </row>
    <row r="1713" spans="1:8" x14ac:dyDescent="0.3">
      <c r="A1713" t="s">
        <v>290</v>
      </c>
      <c r="B1713">
        <f t="shared" si="3385"/>
        <v>15</v>
      </c>
      <c r="C1713">
        <f t="shared" si="3487"/>
        <v>61</v>
      </c>
      <c r="E1713">
        <f t="shared" ref="E1713" si="3504">plan_id</f>
        <v>832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10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0.55400000000000005</v>
      </c>
    </row>
    <row r="1714" spans="1:8" x14ac:dyDescent="0.3">
      <c r="A1714" t="s">
        <v>290</v>
      </c>
      <c r="B1714">
        <f t="shared" si="3385"/>
        <v>15</v>
      </c>
      <c r="C1714">
        <f t="shared" si="3487"/>
        <v>62</v>
      </c>
      <c r="E1714">
        <f t="shared" ref="E1714" si="3506">plan_id</f>
        <v>832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10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3808761000</v>
      </c>
    </row>
    <row r="1715" spans="1:8" x14ac:dyDescent="0.3">
      <c r="A1715" t="s">
        <v>290</v>
      </c>
      <c r="B1715">
        <f t="shared" si="3385"/>
        <v>15</v>
      </c>
      <c r="C1715">
        <f t="shared" si="3487"/>
        <v>63</v>
      </c>
      <c r="E1715">
        <f t="shared" ref="E1715" si="3508">plan_id</f>
        <v>832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10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407232593</v>
      </c>
    </row>
    <row r="1716" spans="1:8" x14ac:dyDescent="0.3">
      <c r="A1716" t="s">
        <v>290</v>
      </c>
      <c r="B1716">
        <f t="shared" si="3385"/>
        <v>15</v>
      </c>
      <c r="C1716">
        <f t="shared" si="3487"/>
        <v>64</v>
      </c>
      <c r="E1716">
        <f t="shared" ref="E1716" si="3510">plan_id</f>
        <v>832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10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290</v>
      </c>
      <c r="B1717">
        <f t="shared" si="3385"/>
        <v>15</v>
      </c>
      <c r="C1717">
        <f t="shared" si="3487"/>
        <v>65</v>
      </c>
      <c r="E1717">
        <f t="shared" ref="E1717" si="3512">plan_id</f>
        <v>832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10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290</v>
      </c>
      <c r="B1718">
        <f t="shared" si="3385"/>
        <v>15</v>
      </c>
      <c r="C1718">
        <f t="shared" si="3487"/>
        <v>66</v>
      </c>
      <c r="E1718">
        <f t="shared" ref="E1718" si="3514">plan_id</f>
        <v>832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10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290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832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10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290</v>
      </c>
      <c r="B1720">
        <f>B1719</f>
        <v>15</v>
      </c>
      <c r="C1720">
        <f t="shared" si="3487"/>
        <v>68</v>
      </c>
      <c r="E1720">
        <f t="shared" ref="E1720" si="3519">plan_id</f>
        <v>832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10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290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832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10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290</v>
      </c>
      <c r="B1722">
        <f t="shared" si="3521"/>
        <v>15</v>
      </c>
      <c r="C1722">
        <f t="shared" si="3487"/>
        <v>70</v>
      </c>
      <c r="E1722">
        <f t="shared" ref="E1722" si="3524">plan_id</f>
        <v>832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10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290</v>
      </c>
      <c r="B1723">
        <f t="shared" si="3521"/>
        <v>15</v>
      </c>
      <c r="C1723">
        <f t="shared" si="3487"/>
        <v>71</v>
      </c>
      <c r="E1723">
        <f t="shared" ref="E1723" si="3526">plan_id</f>
        <v>832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10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290</v>
      </c>
      <c r="B1724">
        <f t="shared" si="3521"/>
        <v>15</v>
      </c>
      <c r="C1724">
        <f t="shared" si="3487"/>
        <v>72</v>
      </c>
      <c r="E1724">
        <f t="shared" ref="E1724" si="3528">plan_id</f>
        <v>832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10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290</v>
      </c>
      <c r="B1725">
        <f t="shared" si="3521"/>
        <v>15</v>
      </c>
      <c r="C1725">
        <f t="shared" si="3487"/>
        <v>73</v>
      </c>
      <c r="E1725">
        <f t="shared" ref="E1725" si="3530">plan_id</f>
        <v>832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10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290</v>
      </c>
      <c r="B1726">
        <f t="shared" si="3521"/>
        <v>15</v>
      </c>
      <c r="C1726">
        <f t="shared" si="3487"/>
        <v>74</v>
      </c>
      <c r="E1726">
        <f t="shared" ref="E1726" si="3532">plan_id</f>
        <v>832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10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290</v>
      </c>
      <c r="B1727">
        <f t="shared" si="3521"/>
        <v>15</v>
      </c>
      <c r="C1727">
        <f t="shared" si="3487"/>
        <v>75</v>
      </c>
      <c r="E1727">
        <f t="shared" ref="E1727" si="3534">plan_id</f>
        <v>832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10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290</v>
      </c>
      <c r="B1728">
        <f t="shared" si="3521"/>
        <v>15</v>
      </c>
      <c r="C1728">
        <f t="shared" si="3487"/>
        <v>76</v>
      </c>
      <c r="E1728">
        <f t="shared" ref="E1728" si="3536">plan_id</f>
        <v>832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10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290</v>
      </c>
      <c r="B1729">
        <f t="shared" si="3521"/>
        <v>15</v>
      </c>
      <c r="C1729">
        <f t="shared" si="3487"/>
        <v>77</v>
      </c>
      <c r="E1729">
        <f t="shared" ref="E1729" si="3538">plan_id</f>
        <v>832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10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290</v>
      </c>
      <c r="B1730">
        <f t="shared" si="3521"/>
        <v>15</v>
      </c>
      <c r="C1730">
        <f t="shared" si="3487"/>
        <v>78</v>
      </c>
      <c r="E1730">
        <f t="shared" ref="E1730" si="3540">plan_id</f>
        <v>832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10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290</v>
      </c>
      <c r="B1731">
        <f t="shared" si="3521"/>
        <v>15</v>
      </c>
      <c r="C1731">
        <f t="shared" si="3487"/>
        <v>79</v>
      </c>
      <c r="E1731">
        <f t="shared" ref="E1731" si="3542">plan_id</f>
        <v>832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10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290</v>
      </c>
      <c r="B1732">
        <f t="shared" si="3521"/>
        <v>15</v>
      </c>
      <c r="C1732">
        <f t="shared" si="3487"/>
        <v>80</v>
      </c>
      <c r="E1732">
        <f t="shared" ref="E1732" si="3544">plan_id</f>
        <v>832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10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290</v>
      </c>
      <c r="B1733">
        <f t="shared" si="3521"/>
        <v>15</v>
      </c>
      <c r="C1733">
        <f t="shared" si="3487"/>
        <v>81</v>
      </c>
      <c r="E1733">
        <f t="shared" ref="E1733" si="3546">plan_id</f>
        <v>832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10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290</v>
      </c>
      <c r="B1734">
        <f t="shared" si="3521"/>
        <v>15</v>
      </c>
      <c r="C1734">
        <f t="shared" si="3487"/>
        <v>82</v>
      </c>
      <c r="E1734">
        <f t="shared" ref="E1734" si="3548">plan_id</f>
        <v>832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10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-281464928</v>
      </c>
    </row>
    <row r="1735" spans="1:8" x14ac:dyDescent="0.3">
      <c r="A1735" t="s">
        <v>290</v>
      </c>
      <c r="B1735">
        <f t="shared" si="3521"/>
        <v>15</v>
      </c>
      <c r="C1735">
        <f t="shared" si="3487"/>
        <v>83</v>
      </c>
      <c r="E1735">
        <f t="shared" ref="E1735" si="3550">plan_id</f>
        <v>832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10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290</v>
      </c>
      <c r="B1736">
        <f t="shared" si="3521"/>
        <v>15</v>
      </c>
      <c r="C1736">
        <f t="shared" si="3487"/>
        <v>84</v>
      </c>
      <c r="E1736">
        <f t="shared" ref="E1736" si="3552">plan_id</f>
        <v>832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10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290</v>
      </c>
      <c r="B1737">
        <f t="shared" si="3521"/>
        <v>15</v>
      </c>
      <c r="C1737">
        <f t="shared" si="3487"/>
        <v>85</v>
      </c>
      <c r="E1737">
        <f t="shared" ref="E1737" si="3554">plan_id</f>
        <v>832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10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290</v>
      </c>
      <c r="B1738">
        <f t="shared" si="3521"/>
        <v>15</v>
      </c>
      <c r="C1738">
        <f t="shared" si="3487"/>
        <v>86</v>
      </c>
      <c r="E1738">
        <f t="shared" ref="E1738" si="3556">plan_id</f>
        <v>832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10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145212013</v>
      </c>
    </row>
    <row r="1739" spans="1:8" x14ac:dyDescent="0.3">
      <c r="A1739" t="s">
        <v>290</v>
      </c>
      <c r="B1739">
        <f t="shared" si="3521"/>
        <v>15</v>
      </c>
      <c r="C1739">
        <f t="shared" si="3487"/>
        <v>87</v>
      </c>
      <c r="E1739">
        <f t="shared" ref="E1739" si="3558">plan_id</f>
        <v>832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10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290</v>
      </c>
      <c r="B1740">
        <f t="shared" si="3521"/>
        <v>15</v>
      </c>
      <c r="C1740">
        <f t="shared" si="3487"/>
        <v>88</v>
      </c>
      <c r="E1740">
        <f t="shared" ref="E1740" si="3560">plan_id</f>
        <v>832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10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290</v>
      </c>
      <c r="B1741">
        <f t="shared" si="3521"/>
        <v>15</v>
      </c>
      <c r="C1741">
        <f t="shared" si="3487"/>
        <v>89</v>
      </c>
      <c r="E1741">
        <f t="shared" ref="E1741" si="3562">plan_id</f>
        <v>832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10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290</v>
      </c>
      <c r="B1742">
        <f t="shared" si="3521"/>
        <v>15</v>
      </c>
      <c r="C1742">
        <f t="shared" si="3487"/>
        <v>90</v>
      </c>
      <c r="E1742">
        <f t="shared" ref="E1742" si="3564">plan_id</f>
        <v>832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10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290</v>
      </c>
      <c r="B1743">
        <f t="shared" si="3521"/>
        <v>15</v>
      </c>
      <c r="C1743">
        <f t="shared" si="3487"/>
        <v>91</v>
      </c>
      <c r="E1743">
        <f t="shared" ref="E1743" si="3566">plan_id</f>
        <v>832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10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290</v>
      </c>
      <c r="B1744">
        <f t="shared" si="3521"/>
        <v>15</v>
      </c>
      <c r="C1744">
        <f t="shared" si="3487"/>
        <v>92</v>
      </c>
      <c r="E1744">
        <f t="shared" ref="E1744" si="3568">plan_id</f>
        <v>832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10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891862859</v>
      </c>
    </row>
    <row r="1745" spans="1:8" x14ac:dyDescent="0.3">
      <c r="A1745" t="s">
        <v>290</v>
      </c>
      <c r="B1745">
        <f t="shared" si="3521"/>
        <v>15</v>
      </c>
      <c r="C1745">
        <f t="shared" si="3487"/>
        <v>93</v>
      </c>
      <c r="E1745">
        <f t="shared" ref="E1745" si="3570">plan_id</f>
        <v>832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10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290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832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10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">
      <c r="A1747" t="s">
        <v>290</v>
      </c>
      <c r="B1747">
        <f t="shared" si="3572"/>
        <v>16</v>
      </c>
      <c r="C1747">
        <f t="shared" si="3487"/>
        <v>4</v>
      </c>
      <c r="E1747">
        <f t="shared" ref="E1747" si="3575">plan_id</f>
        <v>832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10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FOSTER &amp; FOSTER ACTUARIES AND CONSULTANTS</v>
      </c>
    </row>
    <row r="1748" spans="1:8" x14ac:dyDescent="0.3">
      <c r="A1748" t="s">
        <v>290</v>
      </c>
      <c r="B1748">
        <f t="shared" si="3572"/>
        <v>16</v>
      </c>
      <c r="C1748">
        <f t="shared" si="3487"/>
        <v>5</v>
      </c>
      <c r="E1748">
        <f t="shared" ref="E1748" si="3577">plan_id</f>
        <v>832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10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0.13020000000000001</v>
      </c>
    </row>
    <row r="1749" spans="1:8" x14ac:dyDescent="0.3">
      <c r="A1749" t="s">
        <v>290</v>
      </c>
      <c r="B1749">
        <f t="shared" si="3572"/>
        <v>16</v>
      </c>
      <c r="C1749">
        <f t="shared" si="3487"/>
        <v>6</v>
      </c>
      <c r="E1749">
        <f t="shared" ref="E1749" si="3580">plan_id</f>
        <v>832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10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5.0370999999999999E-2</v>
      </c>
    </row>
    <row r="1750" spans="1:8" x14ac:dyDescent="0.3">
      <c r="A1750" t="s">
        <v>290</v>
      </c>
      <c r="B1750">
        <f t="shared" si="3572"/>
        <v>16</v>
      </c>
      <c r="C1750">
        <f t="shared" si="3487"/>
        <v>7</v>
      </c>
      <c r="E1750">
        <f t="shared" ref="E1750" si="3582">plan_id</f>
        <v>832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10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7.9829000000000011E-2</v>
      </c>
    </row>
    <row r="1751" spans="1:8" x14ac:dyDescent="0.3">
      <c r="A1751" t="s">
        <v>290</v>
      </c>
      <c r="B1751">
        <f t="shared" si="3572"/>
        <v>16</v>
      </c>
      <c r="C1751">
        <f t="shared" si="3487"/>
        <v>8</v>
      </c>
      <c r="E1751">
        <f t="shared" ref="E1751" si="3584">plan_id</f>
        <v>832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10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-919796518</v>
      </c>
    </row>
    <row r="1752" spans="1:8" x14ac:dyDescent="0.3">
      <c r="A1752" t="s">
        <v>290</v>
      </c>
      <c r="B1752">
        <f t="shared" si="3572"/>
        <v>16</v>
      </c>
      <c r="C1752">
        <f t="shared" si="3487"/>
        <v>9</v>
      </c>
      <c r="E1752">
        <f t="shared" ref="E1752" si="3586">plan_id</f>
        <v>832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10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0.22262900000000002</v>
      </c>
    </row>
    <row r="1753" spans="1:8" x14ac:dyDescent="0.3">
      <c r="A1753" t="s">
        <v>290</v>
      </c>
      <c r="B1753">
        <f t="shared" si="3572"/>
        <v>16</v>
      </c>
      <c r="C1753">
        <f t="shared" si="3487"/>
        <v>10</v>
      </c>
      <c r="E1753">
        <f t="shared" ref="E1753" si="3588">plan_id</f>
        <v>832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10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0.22262900000000002</v>
      </c>
    </row>
    <row r="1754" spans="1:8" x14ac:dyDescent="0.3">
      <c r="A1754" t="s">
        <v>290</v>
      </c>
      <c r="B1754">
        <f t="shared" si="3572"/>
        <v>16</v>
      </c>
      <c r="C1754">
        <f t="shared" si="3487"/>
        <v>11</v>
      </c>
      <c r="E1754">
        <f t="shared" ref="E1754" si="3590">plan_id</f>
        <v>832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10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290</v>
      </c>
      <c r="B1755">
        <f t="shared" si="3572"/>
        <v>16</v>
      </c>
      <c r="C1755">
        <f t="shared" si="3487"/>
        <v>12</v>
      </c>
      <c r="E1755">
        <f t="shared" ref="E1755" si="3592">plan_id</f>
        <v>832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10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1423250702</v>
      </c>
    </row>
    <row r="1756" spans="1:8" x14ac:dyDescent="0.3">
      <c r="A1756" t="s">
        <v>290</v>
      </c>
      <c r="B1756">
        <f t="shared" si="3572"/>
        <v>16</v>
      </c>
      <c r="C1756">
        <f t="shared" si="3487"/>
        <v>13</v>
      </c>
      <c r="E1756">
        <f t="shared" ref="E1756" si="3594">plan_id</f>
        <v>832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10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327767936</v>
      </c>
    </row>
    <row r="1757" spans="1:8" x14ac:dyDescent="0.3">
      <c r="A1757" t="s">
        <v>290</v>
      </c>
      <c r="B1757">
        <f t="shared" si="3572"/>
        <v>16</v>
      </c>
      <c r="C1757">
        <f t="shared" si="3487"/>
        <v>14</v>
      </c>
      <c r="E1757">
        <f t="shared" ref="E1757" si="3596">plan_id</f>
        <v>832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10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290</v>
      </c>
      <c r="B1758">
        <f t="shared" si="3572"/>
        <v>16</v>
      </c>
      <c r="C1758">
        <f t="shared" si="3487"/>
        <v>15</v>
      </c>
      <c r="E1758">
        <f t="shared" ref="E1758" si="3598">plan_id</f>
        <v>832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10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0.11799999999999999</v>
      </c>
    </row>
    <row r="1759" spans="1:8" x14ac:dyDescent="0.3">
      <c r="A1759" t="s">
        <v>290</v>
      </c>
      <c r="B1759">
        <f t="shared" si="3572"/>
        <v>16</v>
      </c>
      <c r="C1759">
        <f t="shared" si="3487"/>
        <v>16</v>
      </c>
      <c r="E1759">
        <f t="shared" ref="E1759" si="3600">plan_id</f>
        <v>832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10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290</v>
      </c>
      <c r="B1760">
        <f t="shared" si="3572"/>
        <v>16</v>
      </c>
      <c r="C1760">
        <f t="shared" si="3487"/>
        <v>17</v>
      </c>
      <c r="E1760">
        <f t="shared" ref="E1760" si="3602">plan_id</f>
        <v>832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10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290</v>
      </c>
      <c r="B1761">
        <f t="shared" si="3572"/>
        <v>16</v>
      </c>
      <c r="C1761">
        <f t="shared" si="3487"/>
        <v>18</v>
      </c>
      <c r="E1761">
        <f t="shared" ref="E1761" si="3604">plan_id</f>
        <v>832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10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0.27300000000000002</v>
      </c>
    </row>
    <row r="1762" spans="1:8" x14ac:dyDescent="0.3">
      <c r="A1762" t="s">
        <v>290</v>
      </c>
      <c r="B1762">
        <f t="shared" si="3572"/>
        <v>16</v>
      </c>
      <c r="C1762">
        <f t="shared" si="3487"/>
        <v>19</v>
      </c>
      <c r="E1762">
        <f t="shared" ref="E1762" si="3606">plan_id</f>
        <v>832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10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Teachers: 8% ;Lunch plan A: 9.10%; Lunch Plan B: 5%</v>
      </c>
    </row>
    <row r="1763" spans="1:8" x14ac:dyDescent="0.3">
      <c r="A1763" t="s">
        <v>290</v>
      </c>
      <c r="B1763">
        <f t="shared" si="3572"/>
        <v>16</v>
      </c>
      <c r="C1763">
        <f t="shared" si="3487"/>
        <v>20</v>
      </c>
      <c r="E1763">
        <f t="shared" ref="E1763" si="3608">plan_id</f>
        <v>832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10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290</v>
      </c>
      <c r="B1764">
        <f t="shared" si="3572"/>
        <v>16</v>
      </c>
      <c r="C1764">
        <f t="shared" si="3487"/>
        <v>21</v>
      </c>
      <c r="E1764">
        <f t="shared" ref="E1764" si="3610">plan_id</f>
        <v>832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10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290</v>
      </c>
      <c r="B1765">
        <f t="shared" si="3572"/>
        <v>16</v>
      </c>
      <c r="C1765">
        <f t="shared" si="3487"/>
        <v>22</v>
      </c>
      <c r="E1765">
        <f t="shared" ref="E1765" si="3612">plan_id</f>
        <v>832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10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290</v>
      </c>
      <c r="B1766">
        <f t="shared" si="3572"/>
        <v>16</v>
      </c>
      <c r="C1766">
        <f t="shared" si="3487"/>
        <v>23</v>
      </c>
      <c r="E1766">
        <f t="shared" ref="E1766" si="3614">plan_id</f>
        <v>832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104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1. Jan 1 '11- 2.5% accrual rate, min 5 years of service;2. Hired after Jul 1 '99- 2.5%, 25-30 yrs of service; Hired before Jul 1 '99-2% accrual rate/2.5% (20 yrs of service)</v>
      </c>
    </row>
    <row r="1767" spans="1:8" x14ac:dyDescent="0.3">
      <c r="A1767" t="s">
        <v>290</v>
      </c>
      <c r="B1767">
        <f t="shared" si="3572"/>
        <v>16</v>
      </c>
      <c r="C1767">
        <f t="shared" si="3487"/>
        <v>24</v>
      </c>
      <c r="E1767">
        <f t="shared" ref="E1767" si="3616">plan_id</f>
        <v>832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10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290</v>
      </c>
      <c r="B1768">
        <f t="shared" si="3572"/>
        <v>16</v>
      </c>
      <c r="C1768">
        <f t="shared" si="3487"/>
        <v>25</v>
      </c>
      <c r="E1768">
        <f t="shared" ref="E1768" si="3618">plan_id</f>
        <v>832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10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290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832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10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2.5000000000000001E-2</v>
      </c>
    </row>
    <row r="1770" spans="1:8" x14ac:dyDescent="0.3">
      <c r="A1770" t="s">
        <v>290</v>
      </c>
      <c r="B1770">
        <f t="shared" si="3572"/>
        <v>16</v>
      </c>
      <c r="C1770">
        <f t="shared" si="3620"/>
        <v>27</v>
      </c>
      <c r="E1770">
        <f t="shared" ref="E1770" si="3623">plan_id</f>
        <v>832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10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290</v>
      </c>
      <c r="B1771">
        <f t="shared" si="3572"/>
        <v>16</v>
      </c>
      <c r="C1771">
        <f t="shared" si="3620"/>
        <v>28</v>
      </c>
      <c r="E1771">
        <f t="shared" ref="E1771" si="3625">plan_id</f>
        <v>832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10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290</v>
      </c>
      <c r="B1772">
        <f t="shared" si="3572"/>
        <v>16</v>
      </c>
      <c r="C1772">
        <f t="shared" si="3620"/>
        <v>29</v>
      </c>
      <c r="E1772">
        <f t="shared" ref="E1772" si="3627">plan_id</f>
        <v>832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10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">
      <c r="A1773" t="s">
        <v>290</v>
      </c>
      <c r="B1773">
        <f t="shared" si="3572"/>
        <v>16</v>
      </c>
      <c r="C1773">
        <f t="shared" si="3620"/>
        <v>30</v>
      </c>
      <c r="E1773">
        <f t="shared" ref="E1773" si="3629">plan_id</f>
        <v>832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10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290</v>
      </c>
      <c r="B1774">
        <f t="shared" si="3572"/>
        <v>16</v>
      </c>
      <c r="C1774">
        <f t="shared" si="3620"/>
        <v>31</v>
      </c>
      <c r="E1774">
        <f t="shared" ref="E1774" si="3631">plan_id</f>
        <v>832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10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290</v>
      </c>
      <c r="B1775">
        <f t="shared" si="3572"/>
        <v>16</v>
      </c>
      <c r="C1775">
        <f t="shared" si="3620"/>
        <v>32</v>
      </c>
      <c r="E1775">
        <f t="shared" ref="E1775" si="3633">plan_id</f>
        <v>832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10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290</v>
      </c>
      <c r="B1776">
        <f t="shared" si="3572"/>
        <v>16</v>
      </c>
      <c r="C1776">
        <f t="shared" si="3620"/>
        <v>33</v>
      </c>
      <c r="E1776">
        <f t="shared" ref="E1776" si="3635">plan_id</f>
        <v>832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10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290</v>
      </c>
      <c r="B1777">
        <f t="shared" si="3572"/>
        <v>16</v>
      </c>
      <c r="C1777">
        <f t="shared" si="3620"/>
        <v>34</v>
      </c>
      <c r="E1777">
        <f t="shared" ref="E1777" si="3637">plan_id</f>
        <v>832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10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290</v>
      </c>
      <c r="B1778">
        <f t="shared" si="3572"/>
        <v>16</v>
      </c>
      <c r="C1778">
        <f t="shared" si="3620"/>
        <v>35</v>
      </c>
      <c r="E1778">
        <f t="shared" ref="E1778" si="3639">plan_id</f>
        <v>832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10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290</v>
      </c>
      <c r="B1779">
        <f t="shared" si="3572"/>
        <v>16</v>
      </c>
      <c r="C1779">
        <f t="shared" si="3620"/>
        <v>36</v>
      </c>
      <c r="E1779">
        <f t="shared" ref="E1779" si="3641">plan_id</f>
        <v>832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10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2.5000000000000001E-2</v>
      </c>
    </row>
    <row r="1780" spans="1:8" x14ac:dyDescent="0.3">
      <c r="A1780" t="s">
        <v>290</v>
      </c>
      <c r="B1780">
        <f t="shared" si="3572"/>
        <v>16</v>
      </c>
      <c r="C1780">
        <f t="shared" si="3620"/>
        <v>37</v>
      </c>
      <c r="E1780">
        <f t="shared" ref="E1780" si="3643">plan_id</f>
        <v>832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10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">
      <c r="A1781" t="s">
        <v>290</v>
      </c>
      <c r="B1781">
        <f t="shared" si="3572"/>
        <v>16</v>
      </c>
      <c r="C1781">
        <f t="shared" si="3620"/>
        <v>38</v>
      </c>
      <c r="E1781">
        <f t="shared" ref="E1781" si="3645">plan_id</f>
        <v>832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10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0.03</v>
      </c>
    </row>
    <row r="1782" spans="1:8" x14ac:dyDescent="0.3">
      <c r="A1782" t="s">
        <v>290</v>
      </c>
      <c r="B1782">
        <f t="shared" si="3572"/>
        <v>16</v>
      </c>
      <c r="C1782">
        <f t="shared" si="3620"/>
        <v>39</v>
      </c>
      <c r="E1782">
        <f t="shared" ref="E1782" si="3647">plan_id</f>
        <v>832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10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3.5%-10%</v>
      </c>
    </row>
    <row r="1783" spans="1:8" x14ac:dyDescent="0.3">
      <c r="A1783" t="s">
        <v>290</v>
      </c>
      <c r="B1783">
        <f t="shared" si="3572"/>
        <v>16</v>
      </c>
      <c r="C1783">
        <f t="shared" si="3620"/>
        <v>40</v>
      </c>
      <c r="E1783">
        <f t="shared" ref="E1783" si="3649">plan_id</f>
        <v>832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10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50-58</v>
      </c>
    </row>
    <row r="1784" spans="1:8" x14ac:dyDescent="0.3">
      <c r="A1784" t="s">
        <v>290</v>
      </c>
      <c r="B1784">
        <f t="shared" si="3572"/>
        <v>16</v>
      </c>
      <c r="C1784">
        <f t="shared" si="3620"/>
        <v>41</v>
      </c>
      <c r="E1784">
        <f t="shared" ref="E1784" si="3651">plan_id</f>
        <v>832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10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50-58</v>
      </c>
    </row>
    <row r="1785" spans="1:8" x14ac:dyDescent="0.3">
      <c r="A1785" t="s">
        <v>290</v>
      </c>
      <c r="B1785">
        <f t="shared" si="3572"/>
        <v>16</v>
      </c>
      <c r="C1785">
        <f t="shared" si="3620"/>
        <v>42</v>
      </c>
      <c r="E1785">
        <f t="shared" ref="E1785" si="3653">plan_id</f>
        <v>832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10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</v>
      </c>
    </row>
    <row r="1786" spans="1:8" x14ac:dyDescent="0.3">
      <c r="A1786" t="s">
        <v>290</v>
      </c>
      <c r="B1786">
        <f t="shared" si="3572"/>
        <v>16</v>
      </c>
      <c r="C1786">
        <f t="shared" si="3620"/>
        <v>43</v>
      </c>
      <c r="E1786">
        <f t="shared" ref="E1786" si="3655">plan_id</f>
        <v>832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10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290</v>
      </c>
      <c r="B1787">
        <f t="shared" si="3572"/>
        <v>16</v>
      </c>
      <c r="C1787">
        <f t="shared" si="3620"/>
        <v>44</v>
      </c>
      <c r="E1787">
        <f t="shared" ref="E1787" si="3657">plan_id</f>
        <v>832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10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2025 using scale AA</v>
      </c>
    </row>
    <row r="1788" spans="1:8" x14ac:dyDescent="0.3">
      <c r="A1788" t="s">
        <v>290</v>
      </c>
      <c r="B1788">
        <f t="shared" si="3572"/>
        <v>16</v>
      </c>
      <c r="C1788">
        <f t="shared" si="3620"/>
        <v>45</v>
      </c>
      <c r="E1788">
        <f t="shared" ref="E1788" si="3659">plan_id</f>
        <v>832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10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290</v>
      </c>
      <c r="B1789">
        <f t="shared" si="3572"/>
        <v>16</v>
      </c>
      <c r="C1789">
        <f t="shared" si="3620"/>
        <v>46</v>
      </c>
      <c r="E1789">
        <f t="shared" ref="E1789" si="3661">plan_id</f>
        <v>832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10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290</v>
      </c>
      <c r="B1790">
        <f t="shared" si="3572"/>
        <v>16</v>
      </c>
      <c r="C1790">
        <f t="shared" si="3620"/>
        <v>47</v>
      </c>
      <c r="E1790">
        <f t="shared" ref="E1790" si="3663">plan_id</f>
        <v>832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10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">
      <c r="A1791" t="s">
        <v>290</v>
      </c>
      <c r="B1791">
        <f t="shared" si="3572"/>
        <v>16</v>
      </c>
      <c r="C1791">
        <f t="shared" si="3620"/>
        <v>48</v>
      </c>
      <c r="E1791">
        <f t="shared" ref="E1791" si="3665">plan_id</f>
        <v>832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104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">
      <c r="A1792" t="s">
        <v>290</v>
      </c>
      <c r="B1792">
        <f t="shared" si="3572"/>
        <v>16</v>
      </c>
      <c r="C1792">
        <f t="shared" si="3620"/>
        <v>49</v>
      </c>
      <c r="E1792">
        <f t="shared" ref="E1792" si="3667">plan_id</f>
        <v>832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10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PUC</v>
      </c>
    </row>
    <row r="1793" spans="1:8" x14ac:dyDescent="0.3">
      <c r="A1793" t="s">
        <v>290</v>
      </c>
      <c r="B1793">
        <f t="shared" si="3572"/>
        <v>16</v>
      </c>
      <c r="C1793">
        <f t="shared" si="3620"/>
        <v>50</v>
      </c>
      <c r="E1793">
        <f t="shared" ref="E1793" si="3669">plan_id</f>
        <v>832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10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">
      <c r="A1794" t="s">
        <v>290</v>
      </c>
      <c r="B1794">
        <f t="shared" si="3572"/>
        <v>16</v>
      </c>
      <c r="C1794">
        <f t="shared" si="3620"/>
        <v>51</v>
      </c>
      <c r="E1794">
        <f t="shared" ref="E1794" si="3671">plan_id</f>
        <v>832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10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290</v>
      </c>
      <c r="B1795">
        <f t="shared" si="3572"/>
        <v>16</v>
      </c>
      <c r="C1795">
        <f t="shared" si="3620"/>
        <v>52</v>
      </c>
      <c r="E1795">
        <f t="shared" ref="E1795" si="3673">plan_id</f>
        <v>832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10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">
      <c r="A1796" t="s">
        <v>290</v>
      </c>
      <c r="B1796">
        <f t="shared" si="3572"/>
        <v>16</v>
      </c>
      <c r="C1796">
        <f t="shared" si="3620"/>
        <v>53</v>
      </c>
      <c r="E1796">
        <f t="shared" ref="E1796" si="3675">plan_id</f>
        <v>832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10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290</v>
      </c>
      <c r="B1797">
        <f t="shared" si="3572"/>
        <v>16</v>
      </c>
      <c r="C1797">
        <f t="shared" si="3620"/>
        <v>54</v>
      </c>
      <c r="E1797">
        <f t="shared" ref="E1797" si="3677">plan_id</f>
        <v>832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10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0.1341</v>
      </c>
    </row>
    <row r="1798" spans="1:8" x14ac:dyDescent="0.3">
      <c r="A1798" t="s">
        <v>290</v>
      </c>
      <c r="B1798">
        <f t="shared" si="3572"/>
        <v>16</v>
      </c>
      <c r="C1798">
        <f t="shared" si="3620"/>
        <v>55</v>
      </c>
      <c r="E1798">
        <f t="shared" ref="E1798" si="3679">plan_id</f>
        <v>832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10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0.12570000000000001</v>
      </c>
    </row>
    <row r="1799" spans="1:8" x14ac:dyDescent="0.3">
      <c r="A1799" t="s">
        <v>290</v>
      </c>
      <c r="B1799">
        <f t="shared" si="3572"/>
        <v>16</v>
      </c>
      <c r="C1799">
        <f t="shared" si="3620"/>
        <v>56</v>
      </c>
      <c r="E1799">
        <f t="shared" ref="E1799" si="3681">plan_id</f>
        <v>832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10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1.0529647898489269E-3</v>
      </c>
    </row>
    <row r="1800" spans="1:8" x14ac:dyDescent="0.3">
      <c r="A1800" t="s">
        <v>290</v>
      </c>
      <c r="B1800">
        <f t="shared" si="3572"/>
        <v>16</v>
      </c>
      <c r="C1800">
        <f t="shared" si="3620"/>
        <v>57</v>
      </c>
      <c r="E1800">
        <f t="shared" ref="E1800" si="3683">plan_id</f>
        <v>832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10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t="s">
        <v>290</v>
      </c>
      <c r="B1801">
        <f t="shared" si="3572"/>
        <v>16</v>
      </c>
      <c r="C1801">
        <f t="shared" si="3620"/>
        <v>58</v>
      </c>
      <c r="E1801">
        <f t="shared" ref="E1801" si="3685">plan_id</f>
        <v>832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10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14669156000</v>
      </c>
    </row>
    <row r="1802" spans="1:8" x14ac:dyDescent="0.3">
      <c r="A1802" t="s">
        <v>290</v>
      </c>
      <c r="B1802">
        <f t="shared" si="3572"/>
        <v>16</v>
      </c>
      <c r="C1802">
        <f t="shared" si="3620"/>
        <v>59</v>
      </c>
      <c r="E1802">
        <f t="shared" ref="E1802" si="3687">plan_id</f>
        <v>832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10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26017708000</v>
      </c>
    </row>
    <row r="1803" spans="1:8" x14ac:dyDescent="0.3">
      <c r="A1803" t="s">
        <v>290</v>
      </c>
      <c r="B1803">
        <f t="shared" si="3572"/>
        <v>16</v>
      </c>
      <c r="C1803">
        <f t="shared" si="3620"/>
        <v>60</v>
      </c>
      <c r="E1803">
        <f t="shared" ref="E1803" si="3689">plan_id</f>
        <v>832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10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11348552000</v>
      </c>
    </row>
    <row r="1804" spans="1:8" x14ac:dyDescent="0.3">
      <c r="A1804" t="s">
        <v>290</v>
      </c>
      <c r="B1804">
        <f t="shared" si="3572"/>
        <v>16</v>
      </c>
      <c r="C1804">
        <f t="shared" si="3620"/>
        <v>61</v>
      </c>
      <c r="E1804">
        <f t="shared" ref="E1804" si="3691">plan_id</f>
        <v>832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10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0.56399999999999995</v>
      </c>
    </row>
    <row r="1805" spans="1:8" x14ac:dyDescent="0.3">
      <c r="A1805" t="s">
        <v>290</v>
      </c>
      <c r="B1805">
        <f t="shared" si="3572"/>
        <v>16</v>
      </c>
      <c r="C1805">
        <f t="shared" si="3620"/>
        <v>62</v>
      </c>
      <c r="E1805">
        <f t="shared" ref="E1805" si="3693">plan_id</f>
        <v>832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10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3726326000</v>
      </c>
    </row>
    <row r="1806" spans="1:8" x14ac:dyDescent="0.3">
      <c r="A1806" t="s">
        <v>290</v>
      </c>
      <c r="B1806">
        <f t="shared" si="3572"/>
        <v>16</v>
      </c>
      <c r="C1806">
        <f t="shared" si="3620"/>
        <v>63</v>
      </c>
      <c r="E1806">
        <f t="shared" ref="E1806" si="3695">plan_id</f>
        <v>832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10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-588100617</v>
      </c>
    </row>
    <row r="1807" spans="1:8" x14ac:dyDescent="0.3">
      <c r="A1807" t="s">
        <v>290</v>
      </c>
      <c r="B1807">
        <f t="shared" si="3572"/>
        <v>16</v>
      </c>
      <c r="C1807">
        <f t="shared" si="3620"/>
        <v>64</v>
      </c>
      <c r="E1807">
        <f t="shared" ref="E1807" si="3697">plan_id</f>
        <v>832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10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290</v>
      </c>
      <c r="B1808">
        <f t="shared" si="3572"/>
        <v>16</v>
      </c>
      <c r="C1808">
        <f t="shared" si="3620"/>
        <v>65</v>
      </c>
      <c r="E1808">
        <f t="shared" ref="E1808" si="3699">plan_id</f>
        <v>832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10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290</v>
      </c>
      <c r="B1809">
        <f t="shared" si="3572"/>
        <v>16</v>
      </c>
      <c r="C1809">
        <f t="shared" si="3620"/>
        <v>66</v>
      </c>
      <c r="E1809">
        <f t="shared" ref="E1809" si="3701">plan_id</f>
        <v>832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10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290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832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10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290</v>
      </c>
      <c r="B1811">
        <f>B1810</f>
        <v>16</v>
      </c>
      <c r="C1811">
        <f t="shared" si="3620"/>
        <v>68</v>
      </c>
      <c r="E1811">
        <f t="shared" ref="E1811" si="3706">plan_id</f>
        <v>832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10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290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832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10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290</v>
      </c>
      <c r="B1813">
        <f t="shared" si="3708"/>
        <v>16</v>
      </c>
      <c r="C1813">
        <f t="shared" si="3620"/>
        <v>70</v>
      </c>
      <c r="E1813">
        <f t="shared" ref="E1813" si="3711">plan_id</f>
        <v>832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10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290</v>
      </c>
      <c r="B1814">
        <f t="shared" si="3708"/>
        <v>16</v>
      </c>
      <c r="C1814">
        <f t="shared" si="3620"/>
        <v>71</v>
      </c>
      <c r="E1814">
        <f t="shared" ref="E1814" si="3713">plan_id</f>
        <v>832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10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290</v>
      </c>
      <c r="B1815">
        <f t="shared" si="3708"/>
        <v>16</v>
      </c>
      <c r="C1815">
        <f t="shared" si="3620"/>
        <v>72</v>
      </c>
      <c r="E1815">
        <f t="shared" ref="E1815" si="3715">plan_id</f>
        <v>832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10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290</v>
      </c>
      <c r="B1816">
        <f t="shared" si="3708"/>
        <v>16</v>
      </c>
      <c r="C1816">
        <f t="shared" si="3620"/>
        <v>73</v>
      </c>
      <c r="E1816">
        <f t="shared" ref="E1816" si="3717">plan_id</f>
        <v>832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10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290</v>
      </c>
      <c r="B1817">
        <f t="shared" si="3708"/>
        <v>16</v>
      </c>
      <c r="C1817">
        <f t="shared" si="3620"/>
        <v>74</v>
      </c>
      <c r="E1817">
        <f t="shared" ref="E1817" si="3719">plan_id</f>
        <v>832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10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290</v>
      </c>
      <c r="B1818">
        <f t="shared" si="3708"/>
        <v>16</v>
      </c>
      <c r="C1818">
        <f t="shared" si="3620"/>
        <v>75</v>
      </c>
      <c r="E1818">
        <f t="shared" ref="E1818" si="3721">plan_id</f>
        <v>832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10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290</v>
      </c>
      <c r="B1819">
        <f t="shared" si="3708"/>
        <v>16</v>
      </c>
      <c r="C1819">
        <f t="shared" si="3620"/>
        <v>76</v>
      </c>
      <c r="E1819">
        <f t="shared" ref="E1819" si="3723">plan_id</f>
        <v>832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10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290</v>
      </c>
      <c r="B1820">
        <f t="shared" si="3708"/>
        <v>16</v>
      </c>
      <c r="C1820">
        <f t="shared" si="3620"/>
        <v>77</v>
      </c>
      <c r="E1820">
        <f t="shared" ref="E1820" si="3725">plan_id</f>
        <v>832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10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290</v>
      </c>
      <c r="B1821">
        <f t="shared" si="3708"/>
        <v>16</v>
      </c>
      <c r="C1821">
        <f t="shared" si="3620"/>
        <v>78</v>
      </c>
      <c r="E1821">
        <f t="shared" ref="E1821" si="3727">plan_id</f>
        <v>832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10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290</v>
      </c>
      <c r="B1822">
        <f t="shared" si="3708"/>
        <v>16</v>
      </c>
      <c r="C1822">
        <f t="shared" si="3620"/>
        <v>79</v>
      </c>
      <c r="E1822">
        <f t="shared" ref="E1822" si="3729">plan_id</f>
        <v>832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10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290</v>
      </c>
      <c r="B1823">
        <f t="shared" si="3708"/>
        <v>16</v>
      </c>
      <c r="C1823">
        <f t="shared" si="3620"/>
        <v>80</v>
      </c>
      <c r="E1823">
        <f t="shared" ref="E1823" si="3731">plan_id</f>
        <v>832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10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290</v>
      </c>
      <c r="B1824">
        <f t="shared" si="3708"/>
        <v>16</v>
      </c>
      <c r="C1824">
        <f t="shared" si="3620"/>
        <v>81</v>
      </c>
      <c r="E1824">
        <f t="shared" ref="E1824" si="3733">plan_id</f>
        <v>832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10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290</v>
      </c>
      <c r="B1825">
        <f t="shared" si="3708"/>
        <v>16</v>
      </c>
      <c r="C1825">
        <f t="shared" si="3620"/>
        <v>82</v>
      </c>
      <c r="E1825">
        <f t="shared" ref="E1825" si="3735">plan_id</f>
        <v>832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10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-54510474</v>
      </c>
    </row>
    <row r="1826" spans="1:8" x14ac:dyDescent="0.3">
      <c r="A1826" t="s">
        <v>290</v>
      </c>
      <c r="B1826">
        <f t="shared" si="3708"/>
        <v>16</v>
      </c>
      <c r="C1826">
        <f t="shared" si="3620"/>
        <v>83</v>
      </c>
      <c r="E1826">
        <f t="shared" ref="E1826" si="3737">plan_id</f>
        <v>832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10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290</v>
      </c>
      <c r="B1827">
        <f t="shared" si="3708"/>
        <v>16</v>
      </c>
      <c r="C1827">
        <f t="shared" si="3620"/>
        <v>84</v>
      </c>
      <c r="E1827">
        <f t="shared" ref="E1827" si="3739">plan_id</f>
        <v>832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10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290</v>
      </c>
      <c r="B1828">
        <f t="shared" si="3708"/>
        <v>16</v>
      </c>
      <c r="C1828">
        <f t="shared" si="3620"/>
        <v>85</v>
      </c>
      <c r="E1828">
        <f t="shared" ref="E1828" si="3741">plan_id</f>
        <v>832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10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290</v>
      </c>
      <c r="B1829">
        <f t="shared" si="3708"/>
        <v>16</v>
      </c>
      <c r="C1829">
        <f t="shared" si="3620"/>
        <v>86</v>
      </c>
      <c r="E1829">
        <f t="shared" ref="E1829" si="3743">plan_id</f>
        <v>832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10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392881444</v>
      </c>
    </row>
    <row r="1830" spans="1:8" x14ac:dyDescent="0.3">
      <c r="A1830" t="s">
        <v>290</v>
      </c>
      <c r="B1830">
        <f t="shared" si="3708"/>
        <v>16</v>
      </c>
      <c r="C1830">
        <f t="shared" si="3620"/>
        <v>87</v>
      </c>
      <c r="E1830">
        <f t="shared" ref="E1830" si="3745">plan_id</f>
        <v>832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10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290</v>
      </c>
      <c r="B1831">
        <f t="shared" si="3708"/>
        <v>16</v>
      </c>
      <c r="C1831">
        <f t="shared" si="3620"/>
        <v>88</v>
      </c>
      <c r="E1831">
        <f t="shared" ref="E1831" si="3747">plan_id</f>
        <v>832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10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290</v>
      </c>
      <c r="B1832">
        <f t="shared" si="3708"/>
        <v>16</v>
      </c>
      <c r="C1832">
        <f t="shared" si="3620"/>
        <v>89</v>
      </c>
      <c r="E1832">
        <f t="shared" ref="E1832" si="3749">plan_id</f>
        <v>832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10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219736906</v>
      </c>
    </row>
    <row r="1833" spans="1:8" x14ac:dyDescent="0.3">
      <c r="A1833" t="s">
        <v>290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832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10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290</v>
      </c>
      <c r="B1834">
        <f t="shared" si="3708"/>
        <v>16</v>
      </c>
      <c r="C1834">
        <f t="shared" si="3751"/>
        <v>91</v>
      </c>
      <c r="E1834">
        <f t="shared" ref="E1834" si="3754">plan_id</f>
        <v>832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10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820308695</v>
      </c>
    </row>
    <row r="1835" spans="1:8" x14ac:dyDescent="0.3">
      <c r="A1835" t="s">
        <v>290</v>
      </c>
      <c r="B1835">
        <f t="shared" si="3708"/>
        <v>16</v>
      </c>
      <c r="C1835">
        <f t="shared" si="3751"/>
        <v>92</v>
      </c>
      <c r="E1835">
        <f t="shared" ref="E1835" si="3756">plan_id</f>
        <v>832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10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903842850</v>
      </c>
    </row>
    <row r="1836" spans="1:8" x14ac:dyDescent="0.3">
      <c r="A1836" t="s">
        <v>290</v>
      </c>
      <c r="B1836">
        <f t="shared" si="3708"/>
        <v>16</v>
      </c>
      <c r="C1836">
        <f t="shared" si="3751"/>
        <v>93</v>
      </c>
      <c r="E1836">
        <f t="shared" ref="E1836" si="3758">plan_id</f>
        <v>832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10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290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832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10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">
      <c r="A1838" t="s">
        <v>290</v>
      </c>
      <c r="B1838">
        <f t="shared" si="3760"/>
        <v>17</v>
      </c>
      <c r="C1838">
        <f t="shared" si="3751"/>
        <v>4</v>
      </c>
      <c r="E1838">
        <f t="shared" ref="E1838" si="3763">plan_id</f>
        <v>832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10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FOSTER &amp; FOSTER ACTUARIES AND CONSULTANTS</v>
      </c>
    </row>
    <row r="1839" spans="1:8" x14ac:dyDescent="0.3">
      <c r="A1839" t="s">
        <v>290</v>
      </c>
      <c r="B1839">
        <f t="shared" si="3760"/>
        <v>17</v>
      </c>
      <c r="C1839">
        <f t="shared" si="3751"/>
        <v>5</v>
      </c>
      <c r="E1839">
        <f t="shared" ref="E1839" si="3765">plan_id</f>
        <v>832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10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0.1221</v>
      </c>
    </row>
    <row r="1840" spans="1:8" x14ac:dyDescent="0.3">
      <c r="A1840" t="s">
        <v>290</v>
      </c>
      <c r="B1840">
        <f t="shared" si="3760"/>
        <v>17</v>
      </c>
      <c r="C1840">
        <f t="shared" si="3751"/>
        <v>6</v>
      </c>
      <c r="E1840">
        <f t="shared" ref="E1840" si="3767">plan_id</f>
        <v>832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10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4.2271999999999997E-2</v>
      </c>
    </row>
    <row r="1841" spans="1:8" x14ac:dyDescent="0.3">
      <c r="A1841" t="s">
        <v>290</v>
      </c>
      <c r="B1841">
        <f t="shared" si="3760"/>
        <v>17</v>
      </c>
      <c r="C1841">
        <f t="shared" si="3751"/>
        <v>7</v>
      </c>
      <c r="E1841">
        <f t="shared" ref="E1841" si="3769">plan_id</f>
        <v>832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10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7.982800000000001E-2</v>
      </c>
    </row>
    <row r="1842" spans="1:8" x14ac:dyDescent="0.3">
      <c r="A1842" t="s">
        <v>290</v>
      </c>
      <c r="B1842">
        <f t="shared" si="3760"/>
        <v>17</v>
      </c>
      <c r="C1842">
        <f t="shared" si="3751"/>
        <v>8</v>
      </c>
      <c r="E1842">
        <f t="shared" ref="E1842" si="3772">plan_id</f>
        <v>832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10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-1002562287</v>
      </c>
    </row>
    <row r="1843" spans="1:8" x14ac:dyDescent="0.3">
      <c r="A1843" t="s">
        <v>290</v>
      </c>
      <c r="B1843">
        <f t="shared" si="3760"/>
        <v>17</v>
      </c>
      <c r="C1843">
        <f t="shared" si="3751"/>
        <v>9</v>
      </c>
      <c r="E1843">
        <f t="shared" ref="E1843" si="3774">plan_id</f>
        <v>832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10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0.22772800000000001</v>
      </c>
    </row>
    <row r="1844" spans="1:8" x14ac:dyDescent="0.3">
      <c r="A1844" t="s">
        <v>290</v>
      </c>
      <c r="B1844">
        <f t="shared" si="3760"/>
        <v>17</v>
      </c>
      <c r="C1844">
        <f t="shared" si="3751"/>
        <v>10</v>
      </c>
      <c r="E1844">
        <f t="shared" ref="E1844" si="3776">plan_id</f>
        <v>832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10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0.22772800000000001</v>
      </c>
    </row>
    <row r="1845" spans="1:8" x14ac:dyDescent="0.3">
      <c r="A1845" t="s">
        <v>290</v>
      </c>
      <c r="B1845">
        <f t="shared" si="3760"/>
        <v>17</v>
      </c>
      <c r="C1845">
        <f t="shared" si="3751"/>
        <v>11</v>
      </c>
      <c r="E1845">
        <f t="shared" ref="E1845" si="3778">plan_id</f>
        <v>832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10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290</v>
      </c>
      <c r="B1846">
        <f t="shared" si="3760"/>
        <v>17</v>
      </c>
      <c r="C1846">
        <f t="shared" si="3751"/>
        <v>12</v>
      </c>
      <c r="E1846">
        <f t="shared" ref="E1846" si="3780">plan_id</f>
        <v>832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10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1544024386</v>
      </c>
    </row>
    <row r="1847" spans="1:8" x14ac:dyDescent="0.3">
      <c r="A1847" t="s">
        <v>290</v>
      </c>
      <c r="B1847">
        <f t="shared" si="3760"/>
        <v>17</v>
      </c>
      <c r="C1847">
        <f t="shared" si="3751"/>
        <v>13</v>
      </c>
      <c r="E1847">
        <f t="shared" ref="E1847" si="3782">plan_id</f>
        <v>832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10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326007091</v>
      </c>
    </row>
    <row r="1848" spans="1:8" x14ac:dyDescent="0.3">
      <c r="A1848" t="s">
        <v>290</v>
      </c>
      <c r="B1848">
        <f t="shared" si="3760"/>
        <v>17</v>
      </c>
      <c r="C1848">
        <f t="shared" si="3751"/>
        <v>14</v>
      </c>
      <c r="E1848">
        <f t="shared" ref="E1848" si="3784">plan_id</f>
        <v>832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10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290</v>
      </c>
      <c r="B1849">
        <f t="shared" si="3760"/>
        <v>17</v>
      </c>
      <c r="C1849">
        <f t="shared" si="3751"/>
        <v>15</v>
      </c>
      <c r="E1849">
        <f t="shared" ref="E1849" si="3786">plan_id</f>
        <v>832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10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0.11799999999999999</v>
      </c>
    </row>
    <row r="1850" spans="1:8" x14ac:dyDescent="0.3">
      <c r="A1850" t="s">
        <v>290</v>
      </c>
      <c r="B1850">
        <f t="shared" si="3760"/>
        <v>17</v>
      </c>
      <c r="C1850">
        <f t="shared" si="3751"/>
        <v>16</v>
      </c>
      <c r="E1850">
        <f t="shared" ref="E1850" si="3788">plan_id</f>
        <v>832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10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290</v>
      </c>
      <c r="B1851">
        <f t="shared" si="3760"/>
        <v>17</v>
      </c>
      <c r="C1851">
        <f t="shared" si="3751"/>
        <v>17</v>
      </c>
      <c r="E1851">
        <f t="shared" ref="E1851" si="3790">plan_id</f>
        <v>832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10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290</v>
      </c>
      <c r="B1852">
        <f t="shared" si="3760"/>
        <v>17</v>
      </c>
      <c r="C1852">
        <f t="shared" si="3751"/>
        <v>18</v>
      </c>
      <c r="E1852">
        <f t="shared" ref="E1852" si="3792">plan_id</f>
        <v>832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10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0.27</v>
      </c>
    </row>
    <row r="1853" spans="1:8" x14ac:dyDescent="0.3">
      <c r="A1853" t="s">
        <v>290</v>
      </c>
      <c r="B1853">
        <f t="shared" si="3760"/>
        <v>17</v>
      </c>
      <c r="C1853">
        <f t="shared" si="3751"/>
        <v>19</v>
      </c>
      <c r="E1853">
        <f t="shared" ref="E1853" si="3794">plan_id</f>
        <v>832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10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Teachers: 8% ;Lunch plan A: 9.10%; Lunch Plan B: 5%</v>
      </c>
    </row>
    <row r="1854" spans="1:8" x14ac:dyDescent="0.3">
      <c r="A1854" t="s">
        <v>290</v>
      </c>
      <c r="B1854">
        <f t="shared" si="3760"/>
        <v>17</v>
      </c>
      <c r="C1854">
        <f t="shared" si="3751"/>
        <v>20</v>
      </c>
      <c r="E1854">
        <f t="shared" ref="E1854" si="3796">plan_id</f>
        <v>832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10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290</v>
      </c>
      <c r="B1855">
        <f t="shared" si="3760"/>
        <v>17</v>
      </c>
      <c r="C1855">
        <f t="shared" si="3751"/>
        <v>21</v>
      </c>
      <c r="E1855">
        <f t="shared" ref="E1855" si="3798">plan_id</f>
        <v>832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10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290</v>
      </c>
      <c r="B1856">
        <f t="shared" si="3760"/>
        <v>17</v>
      </c>
      <c r="C1856">
        <f t="shared" si="3751"/>
        <v>22</v>
      </c>
      <c r="E1856">
        <f t="shared" ref="E1856" si="3800">plan_id</f>
        <v>832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10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290</v>
      </c>
      <c r="B1857">
        <f t="shared" si="3760"/>
        <v>17</v>
      </c>
      <c r="C1857">
        <f t="shared" si="3751"/>
        <v>23</v>
      </c>
      <c r="E1857">
        <f t="shared" ref="E1857" si="3802">plan_id</f>
        <v>832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10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1. Jan 1 '11- 2.5% accrual rate, min 5 years of service;2. Hired after Jul 1 '99- 2.5%, 25-30 yrs of service; Hired before Jul 1 '99-2% accrual rate/2.5% (20 yrs of service)</v>
      </c>
    </row>
    <row r="1858" spans="1:8" x14ac:dyDescent="0.3">
      <c r="A1858" t="s">
        <v>290</v>
      </c>
      <c r="B1858">
        <f t="shared" si="3760"/>
        <v>17</v>
      </c>
      <c r="C1858">
        <f t="shared" si="3751"/>
        <v>24</v>
      </c>
      <c r="E1858">
        <f t="shared" ref="E1858" si="3804">plan_id</f>
        <v>832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10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290</v>
      </c>
      <c r="B1859">
        <f t="shared" si="3760"/>
        <v>17</v>
      </c>
      <c r="C1859">
        <f t="shared" si="3751"/>
        <v>25</v>
      </c>
      <c r="E1859">
        <f t="shared" ref="E1859" si="3806">plan_id</f>
        <v>832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10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290</v>
      </c>
      <c r="B1860">
        <f t="shared" si="3760"/>
        <v>17</v>
      </c>
      <c r="C1860">
        <f t="shared" si="3751"/>
        <v>26</v>
      </c>
      <c r="E1860">
        <f t="shared" ref="E1860" si="3808">plan_id</f>
        <v>832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10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2.5000000000000001E-2</v>
      </c>
    </row>
    <row r="1861" spans="1:8" x14ac:dyDescent="0.3">
      <c r="A1861" t="s">
        <v>290</v>
      </c>
      <c r="B1861">
        <f t="shared" si="3760"/>
        <v>17</v>
      </c>
      <c r="C1861">
        <f t="shared" si="3751"/>
        <v>27</v>
      </c>
      <c r="E1861">
        <f t="shared" ref="E1861" si="3810">plan_id</f>
        <v>832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10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290</v>
      </c>
      <c r="B1862">
        <f t="shared" si="3760"/>
        <v>17</v>
      </c>
      <c r="C1862">
        <f t="shared" si="3751"/>
        <v>28</v>
      </c>
      <c r="E1862">
        <f t="shared" ref="E1862" si="3812">plan_id</f>
        <v>832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10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290</v>
      </c>
      <c r="B1863">
        <f t="shared" si="3760"/>
        <v>17</v>
      </c>
      <c r="C1863">
        <f t="shared" si="3751"/>
        <v>29</v>
      </c>
      <c r="E1863">
        <f t="shared" ref="E1863" si="3814">plan_id</f>
        <v>832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10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">
      <c r="A1864" t="s">
        <v>290</v>
      </c>
      <c r="B1864">
        <f t="shared" si="3760"/>
        <v>17</v>
      </c>
      <c r="C1864">
        <f t="shared" si="3751"/>
        <v>30</v>
      </c>
      <c r="E1864">
        <f t="shared" ref="E1864" si="3816">plan_id</f>
        <v>832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10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290</v>
      </c>
      <c r="B1865">
        <f t="shared" si="3760"/>
        <v>17</v>
      </c>
      <c r="C1865">
        <f t="shared" si="3751"/>
        <v>31</v>
      </c>
      <c r="E1865">
        <f t="shared" ref="E1865" si="3818">plan_id</f>
        <v>832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10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290</v>
      </c>
      <c r="B1866">
        <f t="shared" si="3760"/>
        <v>17</v>
      </c>
      <c r="C1866">
        <f t="shared" si="3751"/>
        <v>32</v>
      </c>
      <c r="E1866">
        <f t="shared" ref="E1866" si="3820">plan_id</f>
        <v>832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10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290</v>
      </c>
      <c r="B1867">
        <f t="shared" si="3760"/>
        <v>17</v>
      </c>
      <c r="C1867">
        <f t="shared" si="3751"/>
        <v>33</v>
      </c>
      <c r="E1867">
        <f t="shared" ref="E1867" si="3822">plan_id</f>
        <v>832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10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290</v>
      </c>
      <c r="B1868">
        <f t="shared" si="3760"/>
        <v>17</v>
      </c>
      <c r="C1868">
        <f t="shared" si="3751"/>
        <v>34</v>
      </c>
      <c r="E1868">
        <f t="shared" ref="E1868" si="3824">plan_id</f>
        <v>832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10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290</v>
      </c>
      <c r="B1869">
        <f t="shared" si="3760"/>
        <v>17</v>
      </c>
      <c r="C1869">
        <f t="shared" si="3751"/>
        <v>35</v>
      </c>
      <c r="E1869">
        <f t="shared" ref="E1869" si="3826">plan_id</f>
        <v>832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10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290</v>
      </c>
      <c r="B1870">
        <f t="shared" si="3760"/>
        <v>17</v>
      </c>
      <c r="C1870">
        <f t="shared" si="3751"/>
        <v>36</v>
      </c>
      <c r="E1870">
        <f t="shared" ref="E1870" si="3828">plan_id</f>
        <v>832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10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2.5000000000000001E-2</v>
      </c>
    </row>
    <row r="1871" spans="1:8" x14ac:dyDescent="0.3">
      <c r="A1871" t="s">
        <v>290</v>
      </c>
      <c r="B1871">
        <f t="shared" si="3760"/>
        <v>17</v>
      </c>
      <c r="C1871">
        <f t="shared" si="3751"/>
        <v>37</v>
      </c>
      <c r="E1871">
        <f t="shared" ref="E1871" si="3830">plan_id</f>
        <v>832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10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">
      <c r="A1872" t="s">
        <v>290</v>
      </c>
      <c r="B1872">
        <f t="shared" si="3760"/>
        <v>17</v>
      </c>
      <c r="C1872">
        <f t="shared" si="3751"/>
        <v>38</v>
      </c>
      <c r="E1872">
        <f t="shared" ref="E1872" si="3832">plan_id</f>
        <v>832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10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t="s">
        <v>290</v>
      </c>
      <c r="B1873">
        <f t="shared" si="3760"/>
        <v>17</v>
      </c>
      <c r="C1873">
        <f t="shared" si="3751"/>
        <v>39</v>
      </c>
      <c r="E1873">
        <f t="shared" ref="E1873" si="3834">plan_id</f>
        <v>832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10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3.5%-10%</v>
      </c>
    </row>
    <row r="1874" spans="1:8" x14ac:dyDescent="0.3">
      <c r="A1874" t="s">
        <v>290</v>
      </c>
      <c r="B1874">
        <f t="shared" si="3760"/>
        <v>17</v>
      </c>
      <c r="C1874">
        <f t="shared" si="3751"/>
        <v>40</v>
      </c>
      <c r="E1874">
        <f t="shared" ref="E1874" si="3836">plan_id</f>
        <v>832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10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52-55</v>
      </c>
    </row>
    <row r="1875" spans="1:8" x14ac:dyDescent="0.3">
      <c r="A1875" t="s">
        <v>290</v>
      </c>
      <c r="B1875">
        <f t="shared" si="3760"/>
        <v>17</v>
      </c>
      <c r="C1875">
        <f t="shared" si="3751"/>
        <v>41</v>
      </c>
      <c r="E1875">
        <f t="shared" ref="E1875" si="3838">plan_id</f>
        <v>832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10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52-55</v>
      </c>
    </row>
    <row r="1876" spans="1:8" x14ac:dyDescent="0.3">
      <c r="A1876" t="s">
        <v>290</v>
      </c>
      <c r="B1876">
        <f t="shared" si="3760"/>
        <v>17</v>
      </c>
      <c r="C1876">
        <f t="shared" si="3751"/>
        <v>42</v>
      </c>
      <c r="E1876">
        <f t="shared" ref="E1876" si="3840">plan_id</f>
        <v>832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10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">
      <c r="A1877" t="s">
        <v>290</v>
      </c>
      <c r="B1877">
        <f t="shared" si="3760"/>
        <v>17</v>
      </c>
      <c r="C1877">
        <f t="shared" si="3751"/>
        <v>43</v>
      </c>
      <c r="E1877">
        <f t="shared" ref="E1877" si="3842">plan_id</f>
        <v>832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10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290</v>
      </c>
      <c r="B1878">
        <f t="shared" si="3760"/>
        <v>17</v>
      </c>
      <c r="C1878">
        <f t="shared" si="3751"/>
        <v>44</v>
      </c>
      <c r="E1878">
        <f t="shared" ref="E1878" si="3844">plan_id</f>
        <v>832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10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2025 using scale AA</v>
      </c>
    </row>
    <row r="1879" spans="1:8" x14ac:dyDescent="0.3">
      <c r="A1879" t="s">
        <v>290</v>
      </c>
      <c r="B1879">
        <f t="shared" si="3760"/>
        <v>17</v>
      </c>
      <c r="C1879">
        <f t="shared" si="3751"/>
        <v>45</v>
      </c>
      <c r="E1879">
        <f t="shared" ref="E1879" si="3846">plan_id</f>
        <v>832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10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290</v>
      </c>
      <c r="B1880">
        <f t="shared" si="3760"/>
        <v>17</v>
      </c>
      <c r="C1880">
        <f t="shared" si="3751"/>
        <v>46</v>
      </c>
      <c r="E1880">
        <f t="shared" ref="E1880" si="3848">plan_id</f>
        <v>832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10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290</v>
      </c>
      <c r="B1881">
        <f t="shared" si="3760"/>
        <v>17</v>
      </c>
      <c r="C1881">
        <f t="shared" si="3751"/>
        <v>47</v>
      </c>
      <c r="E1881">
        <f t="shared" ref="E1881" si="3850">plan_id</f>
        <v>832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10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">
      <c r="A1882" t="s">
        <v>290</v>
      </c>
      <c r="B1882">
        <f t="shared" si="3760"/>
        <v>17</v>
      </c>
      <c r="C1882">
        <f t="shared" si="3751"/>
        <v>48</v>
      </c>
      <c r="E1882">
        <f t="shared" ref="E1882" si="3852">plan_id</f>
        <v>832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104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">
      <c r="A1883" t="s">
        <v>290</v>
      </c>
      <c r="B1883">
        <f t="shared" si="3760"/>
        <v>17</v>
      </c>
      <c r="C1883">
        <f t="shared" si="3751"/>
        <v>49</v>
      </c>
      <c r="E1883">
        <f t="shared" ref="E1883" si="3854">plan_id</f>
        <v>832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10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">
      <c r="A1884" t="s">
        <v>290</v>
      </c>
      <c r="B1884">
        <f t="shared" si="3760"/>
        <v>17</v>
      </c>
      <c r="C1884">
        <f t="shared" si="3751"/>
        <v>50</v>
      </c>
      <c r="E1884">
        <f t="shared" ref="E1884" si="3856">plan_id</f>
        <v>832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10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">
      <c r="A1885" t="s">
        <v>290</v>
      </c>
      <c r="B1885">
        <f t="shared" si="3760"/>
        <v>17</v>
      </c>
      <c r="C1885">
        <f t="shared" si="3751"/>
        <v>51</v>
      </c>
      <c r="E1885">
        <f t="shared" ref="E1885" si="3858">plan_id</f>
        <v>832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10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290</v>
      </c>
      <c r="B1886">
        <f t="shared" si="3760"/>
        <v>17</v>
      </c>
      <c r="C1886">
        <f t="shared" si="3751"/>
        <v>52</v>
      </c>
      <c r="E1886">
        <f t="shared" ref="E1886" si="3860">plan_id</f>
        <v>832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10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">
      <c r="A1887" t="s">
        <v>290</v>
      </c>
      <c r="B1887">
        <f t="shared" si="3760"/>
        <v>17</v>
      </c>
      <c r="C1887">
        <f t="shared" si="3751"/>
        <v>53</v>
      </c>
      <c r="E1887">
        <f t="shared" ref="E1887" si="3862">plan_id</f>
        <v>832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10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290</v>
      </c>
      <c r="B1888">
        <f t="shared" si="3760"/>
        <v>17</v>
      </c>
      <c r="C1888">
        <f t="shared" si="3751"/>
        <v>54</v>
      </c>
      <c r="E1888">
        <f t="shared" ref="E1888" si="3864">plan_id</f>
        <v>832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10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0.13139999999999999</v>
      </c>
    </row>
    <row r="1889" spans="1:8" x14ac:dyDescent="0.3">
      <c r="A1889" t="s">
        <v>290</v>
      </c>
      <c r="B1889">
        <f t="shared" si="3760"/>
        <v>17</v>
      </c>
      <c r="C1889">
        <f t="shared" si="3751"/>
        <v>55</v>
      </c>
      <c r="E1889">
        <f t="shared" ref="E1889" si="3866">plan_id</f>
        <v>832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10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0.18440000000000001</v>
      </c>
    </row>
    <row r="1890" spans="1:8" x14ac:dyDescent="0.3">
      <c r="A1890" t="s">
        <v>290</v>
      </c>
      <c r="B1890">
        <f t="shared" si="3760"/>
        <v>17</v>
      </c>
      <c r="C1890">
        <f t="shared" si="3751"/>
        <v>56</v>
      </c>
      <c r="E1890">
        <f t="shared" ref="E1890" si="3868">plan_id</f>
        <v>832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10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9.023547488438724E-4</v>
      </c>
    </row>
    <row r="1891" spans="1:8" x14ac:dyDescent="0.3">
      <c r="A1891" t="s">
        <v>290</v>
      </c>
      <c r="B1891">
        <f t="shared" si="3760"/>
        <v>17</v>
      </c>
      <c r="C1891">
        <f t="shared" si="3751"/>
        <v>57</v>
      </c>
      <c r="E1891">
        <f t="shared" ref="E1891" si="3870">plan_id</f>
        <v>832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10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t="s">
        <v>290</v>
      </c>
      <c r="B1892">
        <f t="shared" si="3760"/>
        <v>17</v>
      </c>
      <c r="C1892">
        <f t="shared" si="3751"/>
        <v>58</v>
      </c>
      <c r="E1892">
        <f t="shared" ref="E1892" si="3872">plan_id</f>
        <v>832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10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16145773000</v>
      </c>
    </row>
    <row r="1893" spans="1:8" x14ac:dyDescent="0.3">
      <c r="A1893" t="s">
        <v>290</v>
      </c>
      <c r="B1893">
        <f t="shared" si="3760"/>
        <v>17</v>
      </c>
      <c r="C1893">
        <f t="shared" si="3751"/>
        <v>59</v>
      </c>
      <c r="E1893">
        <f t="shared" ref="E1893" si="3874">plan_id</f>
        <v>832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10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28119537000</v>
      </c>
    </row>
    <row r="1894" spans="1:8" x14ac:dyDescent="0.3">
      <c r="A1894" t="s">
        <v>290</v>
      </c>
      <c r="B1894">
        <f t="shared" si="3760"/>
        <v>17</v>
      </c>
      <c r="C1894">
        <f t="shared" si="3751"/>
        <v>60</v>
      </c>
      <c r="E1894">
        <f t="shared" ref="E1894" si="3876">plan_id</f>
        <v>832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10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11973764000</v>
      </c>
    </row>
    <row r="1895" spans="1:8" x14ac:dyDescent="0.3">
      <c r="A1895" t="s">
        <v>290</v>
      </c>
      <c r="B1895">
        <f t="shared" si="3760"/>
        <v>17</v>
      </c>
      <c r="C1895">
        <f t="shared" si="3751"/>
        <v>61</v>
      </c>
      <c r="E1895">
        <f t="shared" ref="E1895" si="3878">plan_id</f>
        <v>832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10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0.57399999999999995</v>
      </c>
    </row>
    <row r="1896" spans="1:8" x14ac:dyDescent="0.3">
      <c r="A1896" t="s">
        <v>290</v>
      </c>
      <c r="B1896">
        <f t="shared" si="3760"/>
        <v>17</v>
      </c>
      <c r="C1896">
        <f t="shared" si="3751"/>
        <v>62</v>
      </c>
      <c r="E1896">
        <f t="shared" ref="E1896" si="3880">plan_id</f>
        <v>832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10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3764955000</v>
      </c>
    </row>
    <row r="1897" spans="1:8" x14ac:dyDescent="0.3">
      <c r="A1897" t="s">
        <v>290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832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10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-694332805</v>
      </c>
    </row>
    <row r="1898" spans="1:8" x14ac:dyDescent="0.3">
      <c r="A1898" t="s">
        <v>290</v>
      </c>
      <c r="B1898">
        <f t="shared" si="3760"/>
        <v>17</v>
      </c>
      <c r="C1898">
        <f t="shared" si="3882"/>
        <v>64</v>
      </c>
      <c r="E1898">
        <f t="shared" ref="E1898" si="3885">plan_id</f>
        <v>832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10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290</v>
      </c>
      <c r="B1899">
        <f t="shared" si="3760"/>
        <v>17</v>
      </c>
      <c r="C1899">
        <f t="shared" si="3882"/>
        <v>65</v>
      </c>
      <c r="E1899">
        <f t="shared" ref="E1899" si="3887">plan_id</f>
        <v>832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10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290</v>
      </c>
      <c r="B1900">
        <f t="shared" si="3760"/>
        <v>17</v>
      </c>
      <c r="C1900">
        <f t="shared" si="3882"/>
        <v>66</v>
      </c>
      <c r="E1900">
        <f t="shared" ref="E1900" si="3889">plan_id</f>
        <v>832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10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290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832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10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290</v>
      </c>
      <c r="B1902">
        <f>B1901</f>
        <v>17</v>
      </c>
      <c r="C1902">
        <f t="shared" si="3882"/>
        <v>68</v>
      </c>
      <c r="E1902">
        <f t="shared" ref="E1902" si="3894">plan_id</f>
        <v>832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10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290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832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10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290</v>
      </c>
      <c r="B1904">
        <f t="shared" si="3896"/>
        <v>17</v>
      </c>
      <c r="C1904">
        <f t="shared" si="3882"/>
        <v>70</v>
      </c>
      <c r="E1904">
        <f t="shared" ref="E1904" si="3899">plan_id</f>
        <v>832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10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290</v>
      </c>
      <c r="B1905">
        <f t="shared" si="3896"/>
        <v>17</v>
      </c>
      <c r="C1905">
        <f t="shared" si="3882"/>
        <v>71</v>
      </c>
      <c r="E1905">
        <f t="shared" ref="E1905" si="3901">plan_id</f>
        <v>832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10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290</v>
      </c>
      <c r="B1906">
        <f t="shared" si="3896"/>
        <v>17</v>
      </c>
      <c r="C1906">
        <f t="shared" si="3882"/>
        <v>72</v>
      </c>
      <c r="E1906">
        <f t="shared" ref="E1906" si="3903">plan_id</f>
        <v>832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10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290</v>
      </c>
      <c r="B1907">
        <f t="shared" si="3896"/>
        <v>17</v>
      </c>
      <c r="C1907">
        <f t="shared" si="3882"/>
        <v>73</v>
      </c>
      <c r="E1907">
        <f t="shared" ref="E1907" si="3905">plan_id</f>
        <v>832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10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290</v>
      </c>
      <c r="B1908">
        <f t="shared" si="3896"/>
        <v>17</v>
      </c>
      <c r="C1908">
        <f t="shared" si="3882"/>
        <v>74</v>
      </c>
      <c r="E1908">
        <f t="shared" ref="E1908" si="3907">plan_id</f>
        <v>832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10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290</v>
      </c>
      <c r="B1909">
        <f t="shared" si="3896"/>
        <v>17</v>
      </c>
      <c r="C1909">
        <f t="shared" si="3882"/>
        <v>75</v>
      </c>
      <c r="E1909">
        <f t="shared" ref="E1909" si="3909">plan_id</f>
        <v>832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10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290</v>
      </c>
      <c r="B1910">
        <f t="shared" si="3896"/>
        <v>17</v>
      </c>
      <c r="C1910">
        <f t="shared" si="3882"/>
        <v>76</v>
      </c>
      <c r="E1910">
        <f t="shared" ref="E1910" si="3911">plan_id</f>
        <v>832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10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290</v>
      </c>
      <c r="B1911">
        <f t="shared" si="3896"/>
        <v>17</v>
      </c>
      <c r="C1911">
        <f t="shared" si="3882"/>
        <v>77</v>
      </c>
      <c r="E1911">
        <f t="shared" ref="E1911" si="3913">plan_id</f>
        <v>832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10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290</v>
      </c>
      <c r="B1912">
        <f t="shared" si="3896"/>
        <v>17</v>
      </c>
      <c r="C1912">
        <f t="shared" si="3882"/>
        <v>78</v>
      </c>
      <c r="E1912">
        <f t="shared" ref="E1912" si="3915">plan_id</f>
        <v>832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10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290</v>
      </c>
      <c r="B1913">
        <f t="shared" si="3896"/>
        <v>17</v>
      </c>
      <c r="C1913">
        <f t="shared" si="3882"/>
        <v>79</v>
      </c>
      <c r="E1913">
        <f t="shared" ref="E1913" si="3917">plan_id</f>
        <v>832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10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290</v>
      </c>
      <c r="B1914">
        <f t="shared" si="3896"/>
        <v>17</v>
      </c>
      <c r="C1914">
        <f t="shared" si="3882"/>
        <v>80</v>
      </c>
      <c r="E1914">
        <f t="shared" ref="E1914" si="3919">plan_id</f>
        <v>832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10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290</v>
      </c>
      <c r="B1915">
        <f t="shared" si="3896"/>
        <v>17</v>
      </c>
      <c r="C1915">
        <f t="shared" si="3882"/>
        <v>81</v>
      </c>
      <c r="E1915">
        <f t="shared" ref="E1915" si="3921">plan_id</f>
        <v>832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10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290</v>
      </c>
      <c r="B1916">
        <f t="shared" si="3896"/>
        <v>17</v>
      </c>
      <c r="C1916">
        <f t="shared" si="3882"/>
        <v>82</v>
      </c>
      <c r="E1916">
        <f t="shared" ref="E1916" si="3923">plan_id</f>
        <v>832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10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-363171386</v>
      </c>
    </row>
    <row r="1917" spans="1:8" x14ac:dyDescent="0.3">
      <c r="A1917" t="s">
        <v>290</v>
      </c>
      <c r="B1917">
        <f t="shared" si="3896"/>
        <v>17</v>
      </c>
      <c r="C1917">
        <f t="shared" si="3882"/>
        <v>83</v>
      </c>
      <c r="E1917">
        <f t="shared" ref="E1917" si="3925">plan_id</f>
        <v>832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10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290</v>
      </c>
      <c r="B1918">
        <f t="shared" si="3896"/>
        <v>17</v>
      </c>
      <c r="C1918">
        <f t="shared" si="3882"/>
        <v>84</v>
      </c>
      <c r="E1918">
        <f t="shared" ref="E1918" si="3927">plan_id</f>
        <v>832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10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290</v>
      </c>
      <c r="B1919">
        <f t="shared" si="3896"/>
        <v>17</v>
      </c>
      <c r="C1919">
        <f t="shared" si="3882"/>
        <v>85</v>
      </c>
      <c r="E1919">
        <f t="shared" ref="E1919" si="3929">plan_id</f>
        <v>832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10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290</v>
      </c>
      <c r="B1920">
        <f t="shared" si="3896"/>
        <v>17</v>
      </c>
      <c r="C1920">
        <f t="shared" si="3882"/>
        <v>86</v>
      </c>
      <c r="E1920">
        <f t="shared" ref="E1920" si="3931">plan_id</f>
        <v>832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10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625211403</v>
      </c>
    </row>
    <row r="1921" spans="1:8" x14ac:dyDescent="0.3">
      <c r="A1921" t="s">
        <v>290</v>
      </c>
      <c r="B1921">
        <f t="shared" si="3896"/>
        <v>17</v>
      </c>
      <c r="C1921">
        <f t="shared" si="3882"/>
        <v>87</v>
      </c>
      <c r="E1921">
        <f t="shared" ref="E1921" si="3933">plan_id</f>
        <v>832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10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290</v>
      </c>
      <c r="B1922">
        <f t="shared" si="3896"/>
        <v>17</v>
      </c>
      <c r="C1922">
        <f t="shared" si="3882"/>
        <v>88</v>
      </c>
      <c r="E1922">
        <f t="shared" ref="E1922" si="3935">plan_id</f>
        <v>832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10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290</v>
      </c>
      <c r="B1923">
        <f t="shared" si="3896"/>
        <v>17</v>
      </c>
      <c r="C1923">
        <f t="shared" si="3882"/>
        <v>89</v>
      </c>
      <c r="E1923">
        <f t="shared" ref="E1923" si="3937">plan_id</f>
        <v>832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10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371141490</v>
      </c>
    </row>
    <row r="1924" spans="1:8" x14ac:dyDescent="0.3">
      <c r="A1924" t="s">
        <v>290</v>
      </c>
      <c r="B1924">
        <f t="shared" si="3896"/>
        <v>17</v>
      </c>
      <c r="C1924">
        <f t="shared" si="3882"/>
        <v>90</v>
      </c>
      <c r="E1924">
        <f t="shared" ref="E1924" si="3939">plan_id</f>
        <v>832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10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-5578791</v>
      </c>
    </row>
    <row r="1925" spans="1:8" x14ac:dyDescent="0.3">
      <c r="A1925" t="s">
        <v>290</v>
      </c>
      <c r="B1925">
        <f t="shared" si="3896"/>
        <v>17</v>
      </c>
      <c r="C1925">
        <f t="shared" si="3882"/>
        <v>91</v>
      </c>
      <c r="E1925">
        <f t="shared" ref="E1925" si="3941">plan_id</f>
        <v>832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10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1452120642</v>
      </c>
    </row>
    <row r="1926" spans="1:8" x14ac:dyDescent="0.3">
      <c r="A1926" t="s">
        <v>290</v>
      </c>
      <c r="B1926">
        <f t="shared" si="3896"/>
        <v>17</v>
      </c>
      <c r="C1926">
        <f t="shared" si="3882"/>
        <v>92</v>
      </c>
      <c r="E1926">
        <f t="shared" ref="E1926" si="3943">plan_id</f>
        <v>832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10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907884188</v>
      </c>
    </row>
    <row r="1927" spans="1:8" x14ac:dyDescent="0.3">
      <c r="A1927" t="s">
        <v>290</v>
      </c>
      <c r="B1927">
        <f t="shared" si="3896"/>
        <v>17</v>
      </c>
      <c r="C1927">
        <f t="shared" si="3882"/>
        <v>93</v>
      </c>
      <c r="E1927">
        <f t="shared" ref="E1927" si="3945">plan_id</f>
        <v>832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10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290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832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10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">
      <c r="A1929" t="s">
        <v>290</v>
      </c>
      <c r="B1929">
        <f t="shared" si="3947"/>
        <v>18</v>
      </c>
      <c r="C1929">
        <f t="shared" si="3882"/>
        <v>4</v>
      </c>
      <c r="E1929">
        <f t="shared" ref="E1929" si="3950">plan_id</f>
        <v>832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10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FOSTER &amp; FOSTER ACTUARIES AND CONSULTANTS</v>
      </c>
    </row>
    <row r="1930" spans="1:8" x14ac:dyDescent="0.3">
      <c r="A1930" t="s">
        <v>290</v>
      </c>
      <c r="B1930">
        <f t="shared" si="3947"/>
        <v>18</v>
      </c>
      <c r="C1930">
        <f t="shared" si="3882"/>
        <v>5</v>
      </c>
      <c r="E1930">
        <f t="shared" ref="E1930" si="3952">plan_id</f>
        <v>832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10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0.1215</v>
      </c>
    </row>
    <row r="1931" spans="1:8" x14ac:dyDescent="0.3">
      <c r="A1931" t="s">
        <v>290</v>
      </c>
      <c r="B1931">
        <f t="shared" si="3947"/>
        <v>18</v>
      </c>
      <c r="C1931">
        <f t="shared" si="3882"/>
        <v>6</v>
      </c>
      <c r="E1931">
        <f t="shared" ref="E1931" si="3954">plan_id</f>
        <v>832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10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4.1730999999999997E-2</v>
      </c>
    </row>
    <row r="1932" spans="1:8" x14ac:dyDescent="0.3">
      <c r="A1932" t="s">
        <v>290</v>
      </c>
      <c r="B1932">
        <f t="shared" si="3947"/>
        <v>18</v>
      </c>
      <c r="C1932">
        <f t="shared" si="3882"/>
        <v>7</v>
      </c>
      <c r="E1932">
        <f t="shared" ref="E1932" si="3956">plan_id</f>
        <v>832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10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7.9769000000000007E-2</v>
      </c>
    </row>
    <row r="1933" spans="1:8" x14ac:dyDescent="0.3">
      <c r="A1933" t="s">
        <v>290</v>
      </c>
      <c r="B1933">
        <f t="shared" si="3947"/>
        <v>18</v>
      </c>
      <c r="C1933">
        <f t="shared" si="3882"/>
        <v>8</v>
      </c>
      <c r="E1933">
        <f t="shared" ref="E1933" si="3958">plan_id</f>
        <v>832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10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-1034280392</v>
      </c>
    </row>
    <row r="1934" spans="1:8" x14ac:dyDescent="0.3">
      <c r="A1934" t="s">
        <v>290</v>
      </c>
      <c r="B1934">
        <f t="shared" si="3947"/>
        <v>18</v>
      </c>
      <c r="C1934">
        <f t="shared" si="3882"/>
        <v>9</v>
      </c>
      <c r="E1934">
        <f t="shared" ref="E1934" si="3960">plan_id</f>
        <v>832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10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0.21626900000000002</v>
      </c>
    </row>
    <row r="1935" spans="1:8" x14ac:dyDescent="0.3">
      <c r="A1935" t="s">
        <v>290</v>
      </c>
      <c r="B1935">
        <f t="shared" si="3947"/>
        <v>18</v>
      </c>
      <c r="C1935">
        <f t="shared" si="3882"/>
        <v>10</v>
      </c>
      <c r="E1935">
        <f t="shared" ref="E1935" si="3962">plan_id</f>
        <v>832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10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0.21626900000000002</v>
      </c>
    </row>
    <row r="1936" spans="1:8" x14ac:dyDescent="0.3">
      <c r="A1936" t="s">
        <v>290</v>
      </c>
      <c r="B1936">
        <f t="shared" si="3947"/>
        <v>18</v>
      </c>
      <c r="C1936">
        <f t="shared" si="3882"/>
        <v>11</v>
      </c>
      <c r="E1936">
        <f t="shared" ref="E1936" si="3964">plan_id</f>
        <v>832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10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290</v>
      </c>
      <c r="B1937">
        <f t="shared" si="3947"/>
        <v>18</v>
      </c>
      <c r="C1937">
        <f t="shared" si="3882"/>
        <v>12</v>
      </c>
      <c r="E1937">
        <f t="shared" ref="E1937" si="3966">plan_id</f>
        <v>832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10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1592049741</v>
      </c>
    </row>
    <row r="1938" spans="1:8" x14ac:dyDescent="0.3">
      <c r="A1938" t="s">
        <v>290</v>
      </c>
      <c r="B1938">
        <f t="shared" si="3947"/>
        <v>18</v>
      </c>
      <c r="C1938">
        <f t="shared" si="3882"/>
        <v>13</v>
      </c>
      <c r="E1938">
        <f t="shared" ref="E1938" si="3968">plan_id</f>
        <v>832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10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324920644</v>
      </c>
    </row>
    <row r="1939" spans="1:8" x14ac:dyDescent="0.3">
      <c r="A1939" t="s">
        <v>290</v>
      </c>
      <c r="B1939">
        <f t="shared" si="3947"/>
        <v>18</v>
      </c>
      <c r="C1939">
        <f t="shared" si="3882"/>
        <v>14</v>
      </c>
      <c r="E1939">
        <f t="shared" ref="E1939" si="3970">plan_id</f>
        <v>832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10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290</v>
      </c>
      <c r="B1940">
        <f t="shared" si="3947"/>
        <v>18</v>
      </c>
      <c r="C1940">
        <f t="shared" si="3882"/>
        <v>15</v>
      </c>
      <c r="E1940">
        <f t="shared" ref="E1940" si="3972">plan_id</f>
        <v>832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10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0.155</v>
      </c>
    </row>
    <row r="1941" spans="1:8" x14ac:dyDescent="0.3">
      <c r="A1941" t="s">
        <v>290</v>
      </c>
      <c r="B1941">
        <f t="shared" si="3947"/>
        <v>18</v>
      </c>
      <c r="C1941">
        <f t="shared" si="3882"/>
        <v>16</v>
      </c>
      <c r="E1941">
        <f t="shared" ref="E1941" si="3974">plan_id</f>
        <v>832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10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290</v>
      </c>
      <c r="B1942">
        <f t="shared" si="3947"/>
        <v>18</v>
      </c>
      <c r="C1942">
        <f t="shared" si="3882"/>
        <v>17</v>
      </c>
      <c r="E1942">
        <f t="shared" ref="E1942" si="3976">plan_id</f>
        <v>832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10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290</v>
      </c>
      <c r="B1943">
        <f t="shared" si="3947"/>
        <v>18</v>
      </c>
      <c r="C1943">
        <f t="shared" si="3882"/>
        <v>18</v>
      </c>
      <c r="E1943">
        <f t="shared" ref="E1943" si="3978">plan_id</f>
        <v>832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10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0.25800000000000001</v>
      </c>
    </row>
    <row r="1944" spans="1:8" x14ac:dyDescent="0.3">
      <c r="A1944" t="s">
        <v>290</v>
      </c>
      <c r="B1944">
        <f t="shared" si="3947"/>
        <v>18</v>
      </c>
      <c r="C1944">
        <f t="shared" si="3882"/>
        <v>19</v>
      </c>
      <c r="E1944">
        <f t="shared" ref="E1944" si="3980">plan_id</f>
        <v>832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10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Teachers: 8% ;Lunch plan A: 9.10%; Lunch Plan B: 5%</v>
      </c>
    </row>
    <row r="1945" spans="1:8" x14ac:dyDescent="0.3">
      <c r="A1945" t="s">
        <v>290</v>
      </c>
      <c r="B1945">
        <f t="shared" si="3947"/>
        <v>18</v>
      </c>
      <c r="C1945">
        <f t="shared" si="3882"/>
        <v>20</v>
      </c>
      <c r="E1945">
        <f t="shared" ref="E1945" si="3982">plan_id</f>
        <v>832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10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290</v>
      </c>
      <c r="B1946">
        <f t="shared" si="3947"/>
        <v>18</v>
      </c>
      <c r="C1946">
        <f t="shared" si="3882"/>
        <v>21</v>
      </c>
      <c r="E1946">
        <f t="shared" ref="E1946" si="3984">plan_id</f>
        <v>832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10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290</v>
      </c>
      <c r="B1947">
        <f t="shared" si="3947"/>
        <v>18</v>
      </c>
      <c r="C1947">
        <f t="shared" si="3882"/>
        <v>22</v>
      </c>
      <c r="E1947">
        <f t="shared" ref="E1947" si="3986">plan_id</f>
        <v>832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10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290</v>
      </c>
      <c r="B1948">
        <f t="shared" si="3947"/>
        <v>18</v>
      </c>
      <c r="C1948">
        <f t="shared" si="3882"/>
        <v>23</v>
      </c>
      <c r="E1948">
        <f t="shared" ref="E1948" si="3988">plan_id</f>
        <v>832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10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1. Jan 1 '11- 2.5% accrual rate, min 5 years of service;2. Hired after Jul 1 '99- 2.5%, 25-30 yrs of service; Hired before Jul 1 '99-2% accrual rate/2.5% (20 yrs of service)</v>
      </c>
    </row>
    <row r="1949" spans="1:8" x14ac:dyDescent="0.3">
      <c r="A1949" t="s">
        <v>290</v>
      </c>
      <c r="B1949">
        <f t="shared" si="3947"/>
        <v>18</v>
      </c>
      <c r="C1949">
        <f t="shared" si="3882"/>
        <v>24</v>
      </c>
      <c r="E1949">
        <f t="shared" ref="E1949" si="3990">plan_id</f>
        <v>832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10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290</v>
      </c>
      <c r="B1950">
        <f t="shared" si="3947"/>
        <v>18</v>
      </c>
      <c r="C1950">
        <f t="shared" si="3882"/>
        <v>25</v>
      </c>
      <c r="E1950">
        <f t="shared" ref="E1950" si="3992">plan_id</f>
        <v>832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10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290</v>
      </c>
      <c r="B1951">
        <f t="shared" si="3947"/>
        <v>18</v>
      </c>
      <c r="C1951">
        <f t="shared" si="3882"/>
        <v>26</v>
      </c>
      <c r="E1951">
        <f t="shared" ref="E1951" si="3994">plan_id</f>
        <v>832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10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2.5000000000000001E-2</v>
      </c>
    </row>
    <row r="1952" spans="1:8" x14ac:dyDescent="0.3">
      <c r="A1952" t="s">
        <v>290</v>
      </c>
      <c r="B1952">
        <f t="shared" si="3947"/>
        <v>18</v>
      </c>
      <c r="C1952">
        <f t="shared" si="3882"/>
        <v>27</v>
      </c>
      <c r="E1952">
        <f t="shared" ref="E1952" si="3996">plan_id</f>
        <v>832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10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290</v>
      </c>
      <c r="B1953">
        <f t="shared" si="3947"/>
        <v>18</v>
      </c>
      <c r="C1953">
        <f t="shared" si="3882"/>
        <v>28</v>
      </c>
      <c r="E1953">
        <f t="shared" ref="E1953" si="3998">plan_id</f>
        <v>832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10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290</v>
      </c>
      <c r="B1954">
        <f t="shared" si="3947"/>
        <v>18</v>
      </c>
      <c r="C1954">
        <f t="shared" si="3882"/>
        <v>29</v>
      </c>
      <c r="E1954">
        <f t="shared" ref="E1954" si="4000">plan_id</f>
        <v>832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10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">
      <c r="A1955" t="s">
        <v>290</v>
      </c>
      <c r="B1955">
        <f t="shared" si="3947"/>
        <v>18</v>
      </c>
      <c r="C1955">
        <f t="shared" si="3882"/>
        <v>30</v>
      </c>
      <c r="E1955">
        <f t="shared" ref="E1955" si="4002">plan_id</f>
        <v>832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10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290</v>
      </c>
      <c r="B1956">
        <f t="shared" si="3947"/>
        <v>18</v>
      </c>
      <c r="C1956">
        <f t="shared" si="3882"/>
        <v>31</v>
      </c>
      <c r="E1956">
        <f t="shared" ref="E1956" si="4004">plan_id</f>
        <v>832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10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290</v>
      </c>
      <c r="B1957">
        <f t="shared" si="3947"/>
        <v>18</v>
      </c>
      <c r="C1957">
        <f t="shared" si="3882"/>
        <v>32</v>
      </c>
      <c r="E1957">
        <f t="shared" ref="E1957" si="4006">plan_id</f>
        <v>832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10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290</v>
      </c>
      <c r="B1958">
        <f t="shared" si="3947"/>
        <v>18</v>
      </c>
      <c r="C1958">
        <f t="shared" si="3882"/>
        <v>33</v>
      </c>
      <c r="E1958">
        <f t="shared" ref="E1958" si="4008">plan_id</f>
        <v>832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10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290</v>
      </c>
      <c r="B1959">
        <f t="shared" si="3947"/>
        <v>18</v>
      </c>
      <c r="C1959">
        <f t="shared" si="3882"/>
        <v>34</v>
      </c>
      <c r="E1959">
        <f t="shared" ref="E1959" si="4010">plan_id</f>
        <v>832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10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290</v>
      </c>
      <c r="B1960">
        <f t="shared" si="3947"/>
        <v>18</v>
      </c>
      <c r="C1960">
        <f t="shared" si="3882"/>
        <v>35</v>
      </c>
      <c r="E1960">
        <f t="shared" ref="E1960" si="4012">plan_id</f>
        <v>832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10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290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832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10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2.5000000000000001E-2</v>
      </c>
    </row>
    <row r="1962" spans="1:8" x14ac:dyDescent="0.3">
      <c r="A1962" t="s">
        <v>290</v>
      </c>
      <c r="B1962">
        <f t="shared" si="3947"/>
        <v>18</v>
      </c>
      <c r="C1962">
        <f t="shared" si="4014"/>
        <v>37</v>
      </c>
      <c r="E1962">
        <f t="shared" ref="E1962" si="4018">plan_id</f>
        <v>832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10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">
      <c r="A1963" t="s">
        <v>290</v>
      </c>
      <c r="B1963">
        <f t="shared" si="3947"/>
        <v>18</v>
      </c>
      <c r="C1963">
        <f t="shared" si="4014"/>
        <v>38</v>
      </c>
      <c r="E1963">
        <f t="shared" ref="E1963" si="4020">plan_id</f>
        <v>832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10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t="s">
        <v>290</v>
      </c>
      <c r="B1964">
        <f t="shared" si="3947"/>
        <v>18</v>
      </c>
      <c r="C1964">
        <f t="shared" si="4014"/>
        <v>39</v>
      </c>
      <c r="E1964">
        <f t="shared" ref="E1964" si="4022">plan_id</f>
        <v>832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10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3.5%-10%</v>
      </c>
    </row>
    <row r="1965" spans="1:8" x14ac:dyDescent="0.3">
      <c r="A1965" t="s">
        <v>290</v>
      </c>
      <c r="B1965">
        <f t="shared" si="3947"/>
        <v>18</v>
      </c>
      <c r="C1965">
        <f t="shared" si="4014"/>
        <v>40</v>
      </c>
      <c r="E1965">
        <f t="shared" ref="E1965" si="4024">plan_id</f>
        <v>832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10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53-56</v>
      </c>
    </row>
    <row r="1966" spans="1:8" x14ac:dyDescent="0.3">
      <c r="A1966" t="s">
        <v>290</v>
      </c>
      <c r="B1966">
        <f t="shared" si="3947"/>
        <v>18</v>
      </c>
      <c r="C1966">
        <f t="shared" si="4014"/>
        <v>41</v>
      </c>
      <c r="E1966">
        <f t="shared" ref="E1966" si="4026">plan_id</f>
        <v>832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10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53-56</v>
      </c>
    </row>
    <row r="1967" spans="1:8" x14ac:dyDescent="0.3">
      <c r="A1967" t="s">
        <v>290</v>
      </c>
      <c r="B1967">
        <f t="shared" si="3947"/>
        <v>18</v>
      </c>
      <c r="C1967">
        <f t="shared" si="4014"/>
        <v>42</v>
      </c>
      <c r="E1967">
        <f t="shared" ref="E1967" si="4028">plan_id</f>
        <v>832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10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">
      <c r="A1968" t="s">
        <v>290</v>
      </c>
      <c r="B1968">
        <f t="shared" si="3947"/>
        <v>18</v>
      </c>
      <c r="C1968">
        <f t="shared" si="4014"/>
        <v>43</v>
      </c>
      <c r="E1968">
        <f t="shared" ref="E1968" si="4030">plan_id</f>
        <v>832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10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290</v>
      </c>
      <c r="B1969">
        <f t="shared" si="3947"/>
        <v>18</v>
      </c>
      <c r="C1969">
        <f t="shared" si="4014"/>
        <v>44</v>
      </c>
      <c r="E1969">
        <f t="shared" ref="E1969" si="4032">plan_id</f>
        <v>832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10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2025 using scale AA</v>
      </c>
    </row>
    <row r="1970" spans="1:8" x14ac:dyDescent="0.3">
      <c r="A1970" t="s">
        <v>290</v>
      </c>
      <c r="B1970">
        <f t="shared" si="3947"/>
        <v>18</v>
      </c>
      <c r="C1970">
        <f t="shared" si="4014"/>
        <v>45</v>
      </c>
      <c r="E1970">
        <f t="shared" ref="E1970" si="4034">plan_id</f>
        <v>832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10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290</v>
      </c>
      <c r="B1971">
        <f t="shared" si="3947"/>
        <v>18</v>
      </c>
      <c r="C1971">
        <f t="shared" si="4014"/>
        <v>46</v>
      </c>
      <c r="E1971">
        <f t="shared" ref="E1971" si="4036">plan_id</f>
        <v>832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10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290</v>
      </c>
      <c r="B1972">
        <f t="shared" si="3947"/>
        <v>18</v>
      </c>
      <c r="C1972">
        <f t="shared" si="4014"/>
        <v>47</v>
      </c>
      <c r="E1972">
        <f t="shared" ref="E1972" si="4038">plan_id</f>
        <v>832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10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</v>
      </c>
    </row>
    <row r="1973" spans="1:8" x14ac:dyDescent="0.3">
      <c r="A1973" t="s">
        <v>290</v>
      </c>
      <c r="B1973">
        <f t="shared" si="3947"/>
        <v>18</v>
      </c>
      <c r="C1973">
        <f t="shared" si="4014"/>
        <v>48</v>
      </c>
      <c r="E1973">
        <f t="shared" ref="E1973" si="4040">plan_id</f>
        <v>832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104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">
      <c r="A1974" t="s">
        <v>290</v>
      </c>
      <c r="B1974">
        <f t="shared" si="3947"/>
        <v>18</v>
      </c>
      <c r="C1974">
        <f t="shared" si="4014"/>
        <v>49</v>
      </c>
      <c r="E1974">
        <f t="shared" ref="E1974" si="4042">plan_id</f>
        <v>832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10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">
      <c r="A1975" t="s">
        <v>290</v>
      </c>
      <c r="B1975">
        <f t="shared" si="3947"/>
        <v>18</v>
      </c>
      <c r="C1975">
        <f t="shared" si="4014"/>
        <v>50</v>
      </c>
      <c r="E1975">
        <f t="shared" ref="E1975" si="4044">plan_id</f>
        <v>832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10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">
      <c r="A1976" t="s">
        <v>290</v>
      </c>
      <c r="B1976">
        <f t="shared" si="3947"/>
        <v>18</v>
      </c>
      <c r="C1976">
        <f t="shared" si="4014"/>
        <v>51</v>
      </c>
      <c r="E1976">
        <f t="shared" ref="E1976" si="4046">plan_id</f>
        <v>832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10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290</v>
      </c>
      <c r="B1977">
        <f t="shared" si="3947"/>
        <v>18</v>
      </c>
      <c r="C1977">
        <f t="shared" si="4014"/>
        <v>52</v>
      </c>
      <c r="E1977">
        <f t="shared" ref="E1977" si="4048">plan_id</f>
        <v>832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10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8.1000000000000003E-2</v>
      </c>
    </row>
    <row r="1978" spans="1:8" x14ac:dyDescent="0.3">
      <c r="A1978" t="s">
        <v>290</v>
      </c>
      <c r="B1978">
        <f t="shared" si="3947"/>
        <v>18</v>
      </c>
      <c r="C1978">
        <f t="shared" si="4014"/>
        <v>53</v>
      </c>
      <c r="E1978">
        <f t="shared" ref="E1978" si="4050">plan_id</f>
        <v>832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10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290</v>
      </c>
      <c r="B1979">
        <f t="shared" si="3947"/>
        <v>18</v>
      </c>
      <c r="C1979">
        <f t="shared" si="4014"/>
        <v>54</v>
      </c>
      <c r="E1979">
        <f t="shared" ref="E1979" si="4052">plan_id</f>
        <v>832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10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0.11260000000000001</v>
      </c>
    </row>
    <row r="1980" spans="1:8" x14ac:dyDescent="0.3">
      <c r="A1980" t="s">
        <v>290</v>
      </c>
      <c r="B1980">
        <f t="shared" si="3947"/>
        <v>18</v>
      </c>
      <c r="C1980">
        <f t="shared" si="4014"/>
        <v>55</v>
      </c>
      <c r="E1980">
        <f t="shared" ref="E1980" si="4054">plan_id</f>
        <v>832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10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2.52E-2</v>
      </c>
    </row>
    <row r="1981" spans="1:8" x14ac:dyDescent="0.3">
      <c r="A1981" t="s">
        <v>290</v>
      </c>
      <c r="B1981">
        <f t="shared" si="3947"/>
        <v>18</v>
      </c>
      <c r="C1981">
        <f t="shared" si="4014"/>
        <v>56</v>
      </c>
      <c r="E1981">
        <f t="shared" ref="E1981" si="4056">plan_id</f>
        <v>832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10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9.4199834286729867E-5</v>
      </c>
    </row>
    <row r="1982" spans="1:8" x14ac:dyDescent="0.3">
      <c r="A1982" t="s">
        <v>290</v>
      </c>
      <c r="B1982">
        <f t="shared" si="3947"/>
        <v>18</v>
      </c>
      <c r="C1982">
        <f t="shared" si="4014"/>
        <v>57</v>
      </c>
      <c r="E1982">
        <f t="shared" ref="E1982" si="4058">plan_id</f>
        <v>832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10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t="s">
        <v>290</v>
      </c>
      <c r="B1983">
        <f t="shared" si="3947"/>
        <v>18</v>
      </c>
      <c r="C1983">
        <f t="shared" si="4014"/>
        <v>58</v>
      </c>
      <c r="E1983">
        <f t="shared" ref="E1983" si="4060">plan_id</f>
        <v>832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10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17457243696</v>
      </c>
    </row>
    <row r="1984" spans="1:8" x14ac:dyDescent="0.3">
      <c r="A1984" t="s">
        <v>290</v>
      </c>
      <c r="B1984">
        <f t="shared" si="3947"/>
        <v>18</v>
      </c>
      <c r="C1984">
        <f t="shared" si="4014"/>
        <v>59</v>
      </c>
      <c r="E1984">
        <f t="shared" ref="E1984" si="4062">plan_id</f>
        <v>832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10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28646296897</v>
      </c>
    </row>
    <row r="1985" spans="1:8" x14ac:dyDescent="0.3">
      <c r="A1985" t="s">
        <v>290</v>
      </c>
      <c r="B1985">
        <f t="shared" si="3947"/>
        <v>18</v>
      </c>
      <c r="C1985">
        <f t="shared" si="4014"/>
        <v>60</v>
      </c>
      <c r="E1985">
        <f t="shared" ref="E1985" si="4064">plan_id</f>
        <v>832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10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11189053201</v>
      </c>
    </row>
    <row r="1986" spans="1:8" x14ac:dyDescent="0.3">
      <c r="A1986" t="s">
        <v>290</v>
      </c>
      <c r="B1986">
        <f t="shared" si="3947"/>
        <v>18</v>
      </c>
      <c r="C1986">
        <f t="shared" si="4014"/>
        <v>61</v>
      </c>
      <c r="E1986">
        <f t="shared" ref="E1986" si="4066">plan_id</f>
        <v>832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10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0.60899999999999999</v>
      </c>
    </row>
    <row r="1987" spans="1:8" x14ac:dyDescent="0.3">
      <c r="A1987" t="s">
        <v>290</v>
      </c>
      <c r="B1987">
        <f t="shared" si="3947"/>
        <v>18</v>
      </c>
      <c r="C1987">
        <f t="shared" si="4014"/>
        <v>62</v>
      </c>
      <c r="E1987">
        <f t="shared" ref="E1987" si="4068">plan_id</f>
        <v>832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10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3815649662</v>
      </c>
    </row>
    <row r="1988" spans="1:8" x14ac:dyDescent="0.3">
      <c r="A1988" t="s">
        <v>290</v>
      </c>
      <c r="B1988">
        <f t="shared" si="3947"/>
        <v>18</v>
      </c>
      <c r="C1988">
        <f t="shared" si="4014"/>
        <v>63</v>
      </c>
      <c r="E1988">
        <f t="shared" ref="E1988" si="4070">plan_id</f>
        <v>832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10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-539621226</v>
      </c>
    </row>
    <row r="1989" spans="1:8" x14ac:dyDescent="0.3">
      <c r="A1989" t="s">
        <v>290</v>
      </c>
      <c r="B1989">
        <f t="shared" si="3947"/>
        <v>18</v>
      </c>
      <c r="C1989">
        <f t="shared" si="4014"/>
        <v>64</v>
      </c>
      <c r="E1989">
        <f t="shared" ref="E1989" si="4072">plan_id</f>
        <v>832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10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290</v>
      </c>
      <c r="B1990">
        <f t="shared" si="3947"/>
        <v>18</v>
      </c>
      <c r="C1990">
        <f t="shared" si="4014"/>
        <v>65</v>
      </c>
      <c r="E1990">
        <f t="shared" ref="E1990" si="4074">plan_id</f>
        <v>832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10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290</v>
      </c>
      <c r="B1991">
        <f t="shared" si="3947"/>
        <v>18</v>
      </c>
      <c r="C1991">
        <f t="shared" si="4014"/>
        <v>66</v>
      </c>
      <c r="E1991">
        <f t="shared" ref="E1991" si="4076">plan_id</f>
        <v>832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10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290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832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10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290</v>
      </c>
      <c r="B1993">
        <f>B1992</f>
        <v>18</v>
      </c>
      <c r="C1993">
        <f t="shared" si="4014"/>
        <v>68</v>
      </c>
      <c r="E1993">
        <f t="shared" ref="E1993" si="4081">plan_id</f>
        <v>832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10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290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832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10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290</v>
      </c>
      <c r="B1995">
        <f t="shared" si="4083"/>
        <v>18</v>
      </c>
      <c r="C1995">
        <f t="shared" si="4014"/>
        <v>70</v>
      </c>
      <c r="E1995">
        <f t="shared" ref="E1995" si="4086">plan_id</f>
        <v>832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10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290</v>
      </c>
      <c r="B1996">
        <f t="shared" si="4083"/>
        <v>18</v>
      </c>
      <c r="C1996">
        <f t="shared" si="4014"/>
        <v>71</v>
      </c>
      <c r="E1996">
        <f t="shared" ref="E1996" si="4088">plan_id</f>
        <v>832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10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290</v>
      </c>
      <c r="B1997">
        <f t="shared" si="4083"/>
        <v>18</v>
      </c>
      <c r="C1997">
        <f t="shared" si="4014"/>
        <v>72</v>
      </c>
      <c r="E1997">
        <f t="shared" ref="E1997" si="4090">plan_id</f>
        <v>832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10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290</v>
      </c>
      <c r="B1998">
        <f t="shared" si="4083"/>
        <v>18</v>
      </c>
      <c r="C1998">
        <f t="shared" si="4014"/>
        <v>73</v>
      </c>
      <c r="E1998">
        <f t="shared" ref="E1998" si="4092">plan_id</f>
        <v>832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10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290</v>
      </c>
      <c r="B1999">
        <f t="shared" si="4083"/>
        <v>18</v>
      </c>
      <c r="C1999">
        <f t="shared" si="4014"/>
        <v>74</v>
      </c>
      <c r="E1999">
        <f t="shared" ref="E1999" si="4094">plan_id</f>
        <v>832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10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290</v>
      </c>
      <c r="B2000">
        <f t="shared" si="4083"/>
        <v>18</v>
      </c>
      <c r="C2000">
        <f t="shared" si="4014"/>
        <v>75</v>
      </c>
      <c r="E2000">
        <f t="shared" ref="E2000" si="4096">plan_id</f>
        <v>832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10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290</v>
      </c>
      <c r="B2001">
        <f t="shared" si="4083"/>
        <v>18</v>
      </c>
      <c r="C2001">
        <f t="shared" si="4014"/>
        <v>76</v>
      </c>
      <c r="E2001">
        <f t="shared" ref="E2001" si="4098">plan_id</f>
        <v>832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10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290</v>
      </c>
      <c r="B2002">
        <f t="shared" si="4083"/>
        <v>18</v>
      </c>
      <c r="C2002">
        <f t="shared" si="4014"/>
        <v>77</v>
      </c>
      <c r="E2002">
        <f t="shared" ref="E2002" si="4100">plan_id</f>
        <v>832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10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290</v>
      </c>
      <c r="B2003">
        <f t="shared" si="4083"/>
        <v>18</v>
      </c>
      <c r="C2003">
        <f t="shared" si="4014"/>
        <v>78</v>
      </c>
      <c r="E2003">
        <f t="shared" ref="E2003" si="4102">plan_id</f>
        <v>832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10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290</v>
      </c>
      <c r="B2004">
        <f t="shared" si="4083"/>
        <v>18</v>
      </c>
      <c r="C2004">
        <f t="shared" si="4014"/>
        <v>79</v>
      </c>
      <c r="E2004">
        <f t="shared" ref="E2004" si="4104">plan_id</f>
        <v>832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10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290</v>
      </c>
      <c r="B2005">
        <f t="shared" si="4083"/>
        <v>18</v>
      </c>
      <c r="C2005">
        <f t="shared" si="4014"/>
        <v>80</v>
      </c>
      <c r="E2005">
        <f t="shared" ref="E2005" si="4106">plan_id</f>
        <v>832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10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290</v>
      </c>
      <c r="B2006">
        <f t="shared" si="4083"/>
        <v>18</v>
      </c>
      <c r="C2006">
        <f t="shared" si="4014"/>
        <v>81</v>
      </c>
      <c r="E2006">
        <f t="shared" ref="E2006" si="4108">plan_id</f>
        <v>832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10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290</v>
      </c>
      <c r="B2007">
        <f t="shared" si="4083"/>
        <v>18</v>
      </c>
      <c r="C2007">
        <f t="shared" si="4014"/>
        <v>82</v>
      </c>
      <c r="E2007">
        <f t="shared" ref="E2007" si="4110">plan_id</f>
        <v>832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10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-37106170</v>
      </c>
    </row>
    <row r="2008" spans="1:8" x14ac:dyDescent="0.3">
      <c r="A2008" t="s">
        <v>290</v>
      </c>
      <c r="B2008">
        <f t="shared" si="4083"/>
        <v>18</v>
      </c>
      <c r="C2008">
        <f t="shared" si="4014"/>
        <v>83</v>
      </c>
      <c r="E2008">
        <f t="shared" ref="E2008" si="4112">plan_id</f>
        <v>832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10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290</v>
      </c>
      <c r="B2009">
        <f t="shared" si="4083"/>
        <v>18</v>
      </c>
      <c r="C2009">
        <f t="shared" si="4014"/>
        <v>84</v>
      </c>
      <c r="E2009">
        <f t="shared" ref="E2009" si="4114">plan_id</f>
        <v>832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10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290</v>
      </c>
      <c r="B2010">
        <f t="shared" si="4083"/>
        <v>18</v>
      </c>
      <c r="C2010">
        <f t="shared" si="4014"/>
        <v>85</v>
      </c>
      <c r="E2010">
        <f t="shared" ref="E2010" si="4116">plan_id</f>
        <v>832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10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290</v>
      </c>
      <c r="B2011">
        <f t="shared" si="4083"/>
        <v>18</v>
      </c>
      <c r="C2011">
        <f t="shared" si="4014"/>
        <v>86</v>
      </c>
      <c r="E2011">
        <f t="shared" ref="E2011" si="4118">plan_id</f>
        <v>832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10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-784710555</v>
      </c>
    </row>
    <row r="2012" spans="1:8" x14ac:dyDescent="0.3">
      <c r="A2012" t="s">
        <v>290</v>
      </c>
      <c r="B2012">
        <f t="shared" si="4083"/>
        <v>18</v>
      </c>
      <c r="C2012">
        <f t="shared" si="4014"/>
        <v>87</v>
      </c>
      <c r="E2012">
        <f t="shared" ref="E2012" si="4120">plan_id</f>
        <v>832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10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290</v>
      </c>
      <c r="B2013">
        <f t="shared" si="4083"/>
        <v>18</v>
      </c>
      <c r="C2013">
        <f t="shared" si="4014"/>
        <v>88</v>
      </c>
      <c r="E2013">
        <f t="shared" ref="E2013" si="4122">plan_id</f>
        <v>832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10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290</v>
      </c>
      <c r="B2014">
        <f t="shared" si="4083"/>
        <v>18</v>
      </c>
      <c r="C2014">
        <f t="shared" si="4014"/>
        <v>89</v>
      </c>
      <c r="E2014">
        <f t="shared" ref="E2014" si="4124">plan_id</f>
        <v>832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10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290</v>
      </c>
      <c r="B2015">
        <f t="shared" si="4083"/>
        <v>18</v>
      </c>
      <c r="C2015">
        <f t="shared" si="4014"/>
        <v>90</v>
      </c>
      <c r="E2015">
        <f t="shared" ref="E2015" si="4126">plan_id</f>
        <v>832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10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-10384806</v>
      </c>
    </row>
    <row r="2016" spans="1:8" x14ac:dyDescent="0.3">
      <c r="A2016" t="s">
        <v>290</v>
      </c>
      <c r="B2016">
        <f t="shared" si="4083"/>
        <v>18</v>
      </c>
      <c r="C2016">
        <f t="shared" si="4014"/>
        <v>91</v>
      </c>
      <c r="E2016">
        <f t="shared" ref="E2016" si="4128">plan_id</f>
        <v>832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10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290</v>
      </c>
      <c r="B2017">
        <f t="shared" si="4083"/>
        <v>18</v>
      </c>
      <c r="C2017">
        <f t="shared" si="4014"/>
        <v>92</v>
      </c>
      <c r="E2017">
        <f t="shared" ref="E2017" si="4130">plan_id</f>
        <v>832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10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927966691</v>
      </c>
    </row>
    <row r="2018" spans="1:8" x14ac:dyDescent="0.3">
      <c r="A2018" t="s">
        <v>290</v>
      </c>
      <c r="B2018">
        <f t="shared" si="4083"/>
        <v>18</v>
      </c>
      <c r="C2018">
        <f t="shared" si="4014"/>
        <v>93</v>
      </c>
      <c r="E2018">
        <f t="shared" ref="E2018" si="4132">plan_id</f>
        <v>832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10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290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832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10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">
      <c r="A2020" t="s">
        <v>290</v>
      </c>
      <c r="B2020">
        <f t="shared" si="4134"/>
        <v>19</v>
      </c>
      <c r="C2020">
        <f t="shared" si="4014"/>
        <v>4</v>
      </c>
      <c r="E2020">
        <f t="shared" ref="E2020" si="4137">plan_id</f>
        <v>832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10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LOUSIANA LEGISLATIVE AUDITOR</v>
      </c>
    </row>
    <row r="2021" spans="1:8" x14ac:dyDescent="0.3">
      <c r="A2021" t="s">
        <v>290</v>
      </c>
      <c r="B2021">
        <f t="shared" si="4134"/>
        <v>19</v>
      </c>
      <c r="C2021">
        <f t="shared" si="4014"/>
        <v>5</v>
      </c>
      <c r="E2021">
        <f t="shared" ref="E2021" si="4139">plan_id</f>
        <v>832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10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0.1206</v>
      </c>
    </row>
    <row r="2022" spans="1:8" x14ac:dyDescent="0.3">
      <c r="A2022" t="s">
        <v>290</v>
      </c>
      <c r="B2022">
        <f t="shared" si="4134"/>
        <v>19</v>
      </c>
      <c r="C2022">
        <f t="shared" si="4014"/>
        <v>6</v>
      </c>
      <c r="E2022">
        <f t="shared" ref="E2022" si="4141">plan_id</f>
        <v>832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10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4.07E-2</v>
      </c>
    </row>
    <row r="2023" spans="1:8" x14ac:dyDescent="0.3">
      <c r="A2023" t="s">
        <v>290</v>
      </c>
      <c r="B2023">
        <f t="shared" si="4134"/>
        <v>19</v>
      </c>
      <c r="C2023">
        <f t="shared" si="4014"/>
        <v>7</v>
      </c>
      <c r="E2023">
        <f t="shared" ref="E2023" si="4143">plan_id</f>
        <v>832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10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7.9799999999999996E-2</v>
      </c>
    </row>
    <row r="2024" spans="1:8" x14ac:dyDescent="0.3">
      <c r="A2024" t="s">
        <v>290</v>
      </c>
      <c r="B2024">
        <f t="shared" si="4134"/>
        <v>19</v>
      </c>
      <c r="C2024">
        <f t="shared" si="4014"/>
        <v>8</v>
      </c>
      <c r="E2024">
        <f t="shared" ref="E2024" si="4145">plan_id</f>
        <v>832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10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-1000284318</v>
      </c>
    </row>
    <row r="2025" spans="1:8" x14ac:dyDescent="0.3">
      <c r="A2025" t="s">
        <v>290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832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10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0.21729999999999999</v>
      </c>
    </row>
    <row r="2026" spans="1:8" x14ac:dyDescent="0.3">
      <c r="A2026" t="s">
        <v>290</v>
      </c>
      <c r="B2026">
        <f t="shared" si="4134"/>
        <v>19</v>
      </c>
      <c r="C2026">
        <f t="shared" si="4147"/>
        <v>10</v>
      </c>
      <c r="E2026">
        <f t="shared" ref="E2026" si="4150">plan_id</f>
        <v>832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10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0.21729999999999999</v>
      </c>
    </row>
    <row r="2027" spans="1:8" x14ac:dyDescent="0.3">
      <c r="A2027" t="s">
        <v>290</v>
      </c>
      <c r="B2027">
        <f t="shared" si="4134"/>
        <v>19</v>
      </c>
      <c r="C2027">
        <f t="shared" si="4147"/>
        <v>11</v>
      </c>
      <c r="E2027">
        <f t="shared" ref="E2027" si="4152">plan_id</f>
        <v>832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10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290</v>
      </c>
      <c r="B2028">
        <f t="shared" si="4134"/>
        <v>19</v>
      </c>
      <c r="C2028">
        <f t="shared" si="4147"/>
        <v>12</v>
      </c>
      <c r="E2028">
        <f t="shared" ref="E2028" si="4154">plan_id</f>
        <v>832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10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1525837975</v>
      </c>
    </row>
    <row r="2029" spans="1:8" x14ac:dyDescent="0.3">
      <c r="A2029" t="s">
        <v>290</v>
      </c>
      <c r="B2029">
        <f t="shared" si="4134"/>
        <v>19</v>
      </c>
      <c r="C2029">
        <f t="shared" si="4147"/>
        <v>13</v>
      </c>
      <c r="E2029">
        <f t="shared" ref="E2029" si="4156">plan_id</f>
        <v>832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10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330773316</v>
      </c>
    </row>
    <row r="2030" spans="1:8" x14ac:dyDescent="0.3">
      <c r="A2030" t="s">
        <v>290</v>
      </c>
      <c r="B2030">
        <f t="shared" si="4134"/>
        <v>19</v>
      </c>
      <c r="C2030">
        <f t="shared" si="4147"/>
        <v>14</v>
      </c>
      <c r="E2030">
        <f t="shared" ref="E2030" si="4158">plan_id</f>
        <v>832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10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290</v>
      </c>
      <c r="B2031">
        <f t="shared" si="4134"/>
        <v>19</v>
      </c>
      <c r="C2031">
        <f t="shared" si="4147"/>
        <v>15</v>
      </c>
      <c r="E2031">
        <f t="shared" ref="E2031" si="4160">plan_id</f>
        <v>832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10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0.11799999999999999</v>
      </c>
    </row>
    <row r="2032" spans="1:8" x14ac:dyDescent="0.3">
      <c r="A2032" t="s">
        <v>290</v>
      </c>
      <c r="B2032">
        <f t="shared" si="4134"/>
        <v>19</v>
      </c>
      <c r="C2032">
        <f t="shared" si="4147"/>
        <v>16</v>
      </c>
      <c r="E2032">
        <f t="shared" ref="E2032" si="4162">plan_id</f>
        <v>832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10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290</v>
      </c>
      <c r="B2033">
        <f t="shared" si="4134"/>
        <v>19</v>
      </c>
      <c r="C2033">
        <f t="shared" si="4147"/>
        <v>17</v>
      </c>
      <c r="E2033">
        <f t="shared" ref="E2033" si="4164">plan_id</f>
        <v>832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10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290</v>
      </c>
      <c r="B2034">
        <f t="shared" si="4134"/>
        <v>19</v>
      </c>
      <c r="C2034">
        <f t="shared" si="4147"/>
        <v>18</v>
      </c>
      <c r="E2034">
        <f t="shared" ref="E2034" si="4166">plan_id</f>
        <v>832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10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0.25800000000000001</v>
      </c>
    </row>
    <row r="2035" spans="1:8" x14ac:dyDescent="0.3">
      <c r="A2035" t="s">
        <v>290</v>
      </c>
      <c r="B2035">
        <f t="shared" si="4134"/>
        <v>19</v>
      </c>
      <c r="C2035">
        <f t="shared" si="4147"/>
        <v>19</v>
      </c>
      <c r="E2035">
        <f t="shared" ref="E2035" si="4168">plan_id</f>
        <v>832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10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7.9799999999999996E-2</v>
      </c>
    </row>
    <row r="2036" spans="1:8" x14ac:dyDescent="0.3">
      <c r="A2036" t="s">
        <v>290</v>
      </c>
      <c r="B2036">
        <f t="shared" si="4134"/>
        <v>19</v>
      </c>
      <c r="C2036">
        <f t="shared" si="4147"/>
        <v>20</v>
      </c>
      <c r="E2036">
        <f t="shared" ref="E2036" si="4171">plan_id</f>
        <v>832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10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290</v>
      </c>
      <c r="B2037">
        <f t="shared" si="4134"/>
        <v>19</v>
      </c>
      <c r="C2037">
        <f t="shared" si="4147"/>
        <v>21</v>
      </c>
      <c r="E2037">
        <f t="shared" ref="E2037" si="4173">plan_id</f>
        <v>832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10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290</v>
      </c>
      <c r="B2038">
        <f t="shared" si="4134"/>
        <v>19</v>
      </c>
      <c r="C2038">
        <f t="shared" si="4147"/>
        <v>22</v>
      </c>
      <c r="E2038">
        <f t="shared" ref="E2038" si="4175">plan_id</f>
        <v>832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10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290</v>
      </c>
      <c r="B2039">
        <f t="shared" si="4134"/>
        <v>19</v>
      </c>
      <c r="C2039">
        <f t="shared" si="4147"/>
        <v>23</v>
      </c>
      <c r="E2039">
        <f t="shared" ref="E2039" si="4177">plan_id</f>
        <v>832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10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1. July1'15-2.5% accural rate,min 5 years of service;2. Jan 1 '11- 2.5% accrual rate, min 5 years of service;3. Hired after Jul 1 '99- 2.5%, 25-30 yrs of service; Hired before Jul 1 '99-2% accrual rate/2.5% (20 yrs of service)</v>
      </c>
    </row>
    <row r="2040" spans="1:8" x14ac:dyDescent="0.3">
      <c r="A2040" t="s">
        <v>290</v>
      </c>
      <c r="B2040">
        <f t="shared" si="4134"/>
        <v>19</v>
      </c>
      <c r="C2040">
        <f t="shared" si="4147"/>
        <v>24</v>
      </c>
      <c r="E2040">
        <f t="shared" ref="E2040" si="4179">plan_id</f>
        <v>832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10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290</v>
      </c>
      <c r="B2041">
        <f t="shared" si="4134"/>
        <v>19</v>
      </c>
      <c r="C2041">
        <f t="shared" si="4147"/>
        <v>25</v>
      </c>
      <c r="E2041">
        <f t="shared" ref="E2041" si="4181">plan_id</f>
        <v>832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10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290</v>
      </c>
      <c r="B2042">
        <f t="shared" si="4134"/>
        <v>19</v>
      </c>
      <c r="C2042">
        <f t="shared" si="4147"/>
        <v>26</v>
      </c>
      <c r="E2042">
        <f t="shared" ref="E2042" si="4183">plan_id</f>
        <v>832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10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2.5000000000000001E-2</v>
      </c>
    </row>
    <row r="2043" spans="1:8" x14ac:dyDescent="0.3">
      <c r="A2043" t="s">
        <v>290</v>
      </c>
      <c r="B2043">
        <f t="shared" si="4134"/>
        <v>19</v>
      </c>
      <c r="C2043">
        <f t="shared" si="4147"/>
        <v>27</v>
      </c>
      <c r="E2043">
        <f t="shared" ref="E2043" si="4185">plan_id</f>
        <v>832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10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290</v>
      </c>
      <c r="B2044">
        <f t="shared" si="4134"/>
        <v>19</v>
      </c>
      <c r="C2044">
        <f t="shared" si="4147"/>
        <v>28</v>
      </c>
      <c r="E2044">
        <f t="shared" ref="E2044" si="4187">plan_id</f>
        <v>832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10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290</v>
      </c>
      <c r="B2045">
        <f t="shared" si="4134"/>
        <v>19</v>
      </c>
      <c r="C2045">
        <f t="shared" si="4147"/>
        <v>29</v>
      </c>
      <c r="E2045">
        <f t="shared" ref="E2045" si="4189">plan_id</f>
        <v>832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10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">
      <c r="A2046" t="s">
        <v>290</v>
      </c>
      <c r="B2046">
        <f t="shared" si="4134"/>
        <v>19</v>
      </c>
      <c r="C2046">
        <f t="shared" si="4147"/>
        <v>30</v>
      </c>
      <c r="E2046">
        <f t="shared" ref="E2046" si="4191">plan_id</f>
        <v>832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10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290</v>
      </c>
      <c r="B2047">
        <f t="shared" si="4134"/>
        <v>19</v>
      </c>
      <c r="C2047">
        <f t="shared" si="4147"/>
        <v>31</v>
      </c>
      <c r="E2047">
        <f t="shared" ref="E2047" si="4193">plan_id</f>
        <v>832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104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290</v>
      </c>
      <c r="B2048">
        <f t="shared" si="4134"/>
        <v>19</v>
      </c>
      <c r="C2048">
        <f t="shared" si="4147"/>
        <v>32</v>
      </c>
      <c r="E2048">
        <f t="shared" ref="E2048" si="4195">plan_id</f>
        <v>832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10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290</v>
      </c>
      <c r="B2049">
        <f t="shared" si="4134"/>
        <v>19</v>
      </c>
      <c r="C2049">
        <f t="shared" si="4147"/>
        <v>33</v>
      </c>
      <c r="E2049">
        <f t="shared" ref="E2049" si="4197">plan_id</f>
        <v>832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10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290</v>
      </c>
      <c r="B2050">
        <f t="shared" si="4134"/>
        <v>19</v>
      </c>
      <c r="C2050">
        <f t="shared" si="4147"/>
        <v>34</v>
      </c>
      <c r="E2050">
        <f t="shared" ref="E2050" si="4199">plan_id</f>
        <v>832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10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290</v>
      </c>
      <c r="B2051">
        <f t="shared" si="4134"/>
        <v>19</v>
      </c>
      <c r="C2051">
        <f t="shared" si="4147"/>
        <v>35</v>
      </c>
      <c r="E2051">
        <f t="shared" ref="E2051" si="4201">plan_id</f>
        <v>832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10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290</v>
      </c>
      <c r="B2052">
        <f t="shared" si="4134"/>
        <v>19</v>
      </c>
      <c r="C2052">
        <f t="shared" si="4147"/>
        <v>36</v>
      </c>
      <c r="E2052">
        <f t="shared" ref="E2052" si="4203">plan_id</f>
        <v>832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10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">
      <c r="A2053" t="s">
        <v>290</v>
      </c>
      <c r="B2053">
        <f t="shared" si="4134"/>
        <v>19</v>
      </c>
      <c r="C2053">
        <f t="shared" si="4147"/>
        <v>37</v>
      </c>
      <c r="E2053">
        <f t="shared" ref="E2053" si="4205">plan_id</f>
        <v>832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10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7.7499999999999999E-2</v>
      </c>
    </row>
    <row r="2054" spans="1:8" x14ac:dyDescent="0.3">
      <c r="A2054" t="s">
        <v>290</v>
      </c>
      <c r="B2054">
        <f t="shared" si="4134"/>
        <v>19</v>
      </c>
      <c r="C2054">
        <f t="shared" si="4147"/>
        <v>38</v>
      </c>
      <c r="E2054">
        <f t="shared" ref="E2054" si="4207">plan_id</f>
        <v>832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10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t="s">
        <v>290</v>
      </c>
      <c r="B2055">
        <f t="shared" si="4134"/>
        <v>19</v>
      </c>
      <c r="C2055">
        <f t="shared" si="4147"/>
        <v>39</v>
      </c>
      <c r="E2055">
        <f t="shared" ref="E2055" si="4209">plan_id</f>
        <v>832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10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3.5%-10%</v>
      </c>
    </row>
    <row r="2056" spans="1:8" x14ac:dyDescent="0.3">
      <c r="A2056" t="s">
        <v>290</v>
      </c>
      <c r="B2056">
        <f t="shared" si="4134"/>
        <v>19</v>
      </c>
      <c r="C2056">
        <f t="shared" si="4147"/>
        <v>40</v>
      </c>
      <c r="E2056">
        <f t="shared" ref="E2056" si="4211">plan_id</f>
        <v>832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10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102-105</v>
      </c>
    </row>
    <row r="2057" spans="1:8" x14ac:dyDescent="0.3">
      <c r="A2057" t="s">
        <v>290</v>
      </c>
      <c r="B2057">
        <f t="shared" si="4134"/>
        <v>19</v>
      </c>
      <c r="C2057">
        <f t="shared" si="4147"/>
        <v>41</v>
      </c>
      <c r="E2057">
        <f t="shared" ref="E2057" si="4213">plan_id</f>
        <v>832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10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102-105</v>
      </c>
    </row>
    <row r="2058" spans="1:8" x14ac:dyDescent="0.3">
      <c r="A2058" t="s">
        <v>290</v>
      </c>
      <c r="B2058">
        <f t="shared" si="4134"/>
        <v>19</v>
      </c>
      <c r="C2058">
        <f t="shared" si="4147"/>
        <v>42</v>
      </c>
      <c r="E2058">
        <f t="shared" ref="E2058" si="4215">plan_id</f>
        <v>832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10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">
      <c r="A2059" t="s">
        <v>290</v>
      </c>
      <c r="B2059">
        <f t="shared" si="4134"/>
        <v>19</v>
      </c>
      <c r="C2059">
        <f t="shared" si="4147"/>
        <v>43</v>
      </c>
      <c r="E2059">
        <f t="shared" ref="E2059" si="4217">plan_id</f>
        <v>832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10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">
      <c r="A2060" t="s">
        <v>290</v>
      </c>
      <c r="B2060">
        <f t="shared" si="4134"/>
        <v>19</v>
      </c>
      <c r="C2060">
        <f t="shared" si="4147"/>
        <v>44</v>
      </c>
      <c r="E2060">
        <f t="shared" ref="E2060" si="4219">plan_id</f>
        <v>832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10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2025 using scale AA</v>
      </c>
    </row>
    <row r="2061" spans="1:8" x14ac:dyDescent="0.3">
      <c r="A2061" t="s">
        <v>290</v>
      </c>
      <c r="B2061">
        <f t="shared" si="4134"/>
        <v>19</v>
      </c>
      <c r="C2061">
        <f t="shared" si="4147"/>
        <v>45</v>
      </c>
      <c r="E2061">
        <f t="shared" ref="E2061" si="4221">plan_id</f>
        <v>832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10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290</v>
      </c>
      <c r="B2062">
        <f t="shared" si="4134"/>
        <v>19</v>
      </c>
      <c r="C2062">
        <f t="shared" si="4147"/>
        <v>46</v>
      </c>
      <c r="E2062">
        <f t="shared" ref="E2062" si="4223">plan_id</f>
        <v>832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10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290</v>
      </c>
      <c r="B2063">
        <f t="shared" si="4134"/>
        <v>19</v>
      </c>
      <c r="C2063">
        <f t="shared" si="4147"/>
        <v>47</v>
      </c>
      <c r="E2063">
        <f t="shared" ref="E2063" si="4225">plan_id</f>
        <v>832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10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</v>
      </c>
    </row>
    <row r="2064" spans="1:8" x14ac:dyDescent="0.3">
      <c r="A2064" t="s">
        <v>290</v>
      </c>
      <c r="B2064">
        <f t="shared" si="4134"/>
        <v>19</v>
      </c>
      <c r="C2064">
        <f t="shared" si="4147"/>
        <v>48</v>
      </c>
      <c r="E2064">
        <f t="shared" ref="E2064" si="4227">plan_id</f>
        <v>832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104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">
      <c r="A2065" t="s">
        <v>290</v>
      </c>
      <c r="B2065">
        <f t="shared" si="4134"/>
        <v>19</v>
      </c>
      <c r="C2065">
        <f t="shared" si="4147"/>
        <v>49</v>
      </c>
      <c r="E2065">
        <f t="shared" ref="E2065" si="4229">plan_id</f>
        <v>832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10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">
      <c r="A2066" t="s">
        <v>290</v>
      </c>
      <c r="B2066">
        <f t="shared" si="4134"/>
        <v>19</v>
      </c>
      <c r="C2066">
        <f t="shared" si="4147"/>
        <v>50</v>
      </c>
      <c r="E2066">
        <f t="shared" ref="E2066" si="4231">plan_id</f>
        <v>832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10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">
      <c r="A2067" t="s">
        <v>290</v>
      </c>
      <c r="B2067">
        <f t="shared" si="4134"/>
        <v>19</v>
      </c>
      <c r="C2067">
        <f t="shared" si="4147"/>
        <v>51</v>
      </c>
      <c r="E2067">
        <f t="shared" ref="E2067" si="4233">plan_id</f>
        <v>832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10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290</v>
      </c>
      <c r="B2068">
        <f t="shared" si="4134"/>
        <v>19</v>
      </c>
      <c r="C2068">
        <f t="shared" si="4147"/>
        <v>52</v>
      </c>
      <c r="E2068">
        <f t="shared" ref="E2068" si="4235">plan_id</f>
        <v>832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10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8.1000000000000003E-2</v>
      </c>
    </row>
    <row r="2069" spans="1:8" x14ac:dyDescent="0.3">
      <c r="A2069" t="s">
        <v>290</v>
      </c>
      <c r="B2069">
        <f t="shared" si="4134"/>
        <v>19</v>
      </c>
      <c r="C2069">
        <f t="shared" si="4147"/>
        <v>53</v>
      </c>
      <c r="E2069">
        <f t="shared" ref="E2069" si="4237">plan_id</f>
        <v>832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10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290</v>
      </c>
      <c r="B2070">
        <f t="shared" si="4134"/>
        <v>19</v>
      </c>
      <c r="C2070">
        <f t="shared" si="4147"/>
        <v>54</v>
      </c>
      <c r="E2070">
        <f t="shared" ref="E2070" si="4239">plan_id</f>
        <v>832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10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6.6699999999999995E-2</v>
      </c>
    </row>
    <row r="2071" spans="1:8" x14ac:dyDescent="0.3">
      <c r="A2071" t="s">
        <v>290</v>
      </c>
      <c r="B2071">
        <f t="shared" si="4134"/>
        <v>19</v>
      </c>
      <c r="C2071">
        <f t="shared" si="4147"/>
        <v>55</v>
      </c>
      <c r="E2071">
        <f t="shared" ref="E2071" si="4241">plan_id</f>
        <v>832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10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1.0200000000000001E-2</v>
      </c>
    </row>
    <row r="2072" spans="1:8" x14ac:dyDescent="0.3">
      <c r="A2072" t="s">
        <v>290</v>
      </c>
      <c r="B2072">
        <f t="shared" si="4134"/>
        <v>19</v>
      </c>
      <c r="C2072">
        <f t="shared" si="4147"/>
        <v>56</v>
      </c>
      <c r="E2072">
        <f t="shared" ref="E2072" si="4243">plan_id</f>
        <v>832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10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8.2864189991686517E-4</v>
      </c>
    </row>
    <row r="2073" spans="1:8" x14ac:dyDescent="0.3">
      <c r="A2073" t="s">
        <v>290</v>
      </c>
      <c r="B2073">
        <f t="shared" si="4134"/>
        <v>19</v>
      </c>
      <c r="C2073">
        <f t="shared" si="4147"/>
        <v>57</v>
      </c>
      <c r="E2073">
        <f t="shared" ref="E2073" si="4245">plan_id</f>
        <v>832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10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t="s">
        <v>290</v>
      </c>
      <c r="B2074">
        <f t="shared" si="4134"/>
        <v>19</v>
      </c>
      <c r="C2074">
        <f t="shared" si="4147"/>
        <v>58</v>
      </c>
      <c r="E2074">
        <f t="shared" ref="E2074" si="4247">plan_id</f>
        <v>832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10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18254321142</v>
      </c>
    </row>
    <row r="2075" spans="1:8" x14ac:dyDescent="0.3">
      <c r="A2075" t="s">
        <v>290</v>
      </c>
      <c r="B2075">
        <f t="shared" si="4134"/>
        <v>19</v>
      </c>
      <c r="C2075">
        <f t="shared" si="4147"/>
        <v>59</v>
      </c>
      <c r="E2075">
        <f t="shared" ref="E2075" si="4249">plan_id</f>
        <v>832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10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29272401978</v>
      </c>
    </row>
    <row r="2076" spans="1:8" x14ac:dyDescent="0.3">
      <c r="A2076" t="s">
        <v>290</v>
      </c>
      <c r="B2076">
        <f t="shared" si="4134"/>
        <v>19</v>
      </c>
      <c r="C2076">
        <f t="shared" si="4147"/>
        <v>60</v>
      </c>
      <c r="E2076">
        <f t="shared" ref="E2076" si="4251">plan_id</f>
        <v>832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10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11018080836</v>
      </c>
    </row>
    <row r="2077" spans="1:8" x14ac:dyDescent="0.3">
      <c r="A2077" t="s">
        <v>290</v>
      </c>
      <c r="B2077">
        <f t="shared" si="4134"/>
        <v>19</v>
      </c>
      <c r="C2077">
        <f t="shared" si="4147"/>
        <v>61</v>
      </c>
      <c r="E2077">
        <f t="shared" ref="E2077" si="4253">plan_id</f>
        <v>832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10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0.624</v>
      </c>
    </row>
    <row r="2078" spans="1:8" x14ac:dyDescent="0.3">
      <c r="A2078" t="s">
        <v>290</v>
      </c>
      <c r="B2078">
        <f t="shared" si="4134"/>
        <v>19</v>
      </c>
      <c r="C2078">
        <f t="shared" si="4147"/>
        <v>62</v>
      </c>
      <c r="E2078">
        <f t="shared" ref="E2078" si="4255">plan_id</f>
        <v>832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10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3869730024</v>
      </c>
    </row>
    <row r="2079" spans="1:8" x14ac:dyDescent="0.3">
      <c r="A2079" t="s">
        <v>290</v>
      </c>
      <c r="B2079">
        <f t="shared" si="4134"/>
        <v>19</v>
      </c>
      <c r="C2079">
        <f t="shared" si="4147"/>
        <v>63</v>
      </c>
      <c r="E2079">
        <f t="shared" ref="E2079" si="4257">plan_id</f>
        <v>832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10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184262638</v>
      </c>
    </row>
    <row r="2080" spans="1:8" x14ac:dyDescent="0.3">
      <c r="A2080" t="s">
        <v>290</v>
      </c>
      <c r="B2080">
        <f t="shared" si="4134"/>
        <v>19</v>
      </c>
      <c r="C2080">
        <f t="shared" si="4147"/>
        <v>64</v>
      </c>
      <c r="E2080">
        <f t="shared" ref="E2080" si="4259">plan_id</f>
        <v>832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10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290</v>
      </c>
      <c r="B2081">
        <f t="shared" si="4134"/>
        <v>19</v>
      </c>
      <c r="C2081">
        <f t="shared" si="4147"/>
        <v>65</v>
      </c>
      <c r="E2081">
        <f t="shared" ref="E2081" si="4261">plan_id</f>
        <v>832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10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290</v>
      </c>
      <c r="B2082">
        <f t="shared" si="4134"/>
        <v>19</v>
      </c>
      <c r="C2082">
        <f t="shared" si="4147"/>
        <v>66</v>
      </c>
      <c r="E2082">
        <f t="shared" ref="E2082" si="4263">plan_id</f>
        <v>832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10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290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832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10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290</v>
      </c>
      <c r="B2084">
        <f>B2083</f>
        <v>19</v>
      </c>
      <c r="C2084">
        <f t="shared" si="4147"/>
        <v>68</v>
      </c>
      <c r="E2084">
        <f t="shared" ref="E2084" si="4268">plan_id</f>
        <v>832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10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290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832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10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290</v>
      </c>
      <c r="B2086">
        <f t="shared" si="4270"/>
        <v>19</v>
      </c>
      <c r="C2086">
        <f t="shared" si="4147"/>
        <v>70</v>
      </c>
      <c r="E2086">
        <f t="shared" ref="E2086" si="4273">plan_id</f>
        <v>832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10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290</v>
      </c>
      <c r="B2087">
        <f t="shared" si="4270"/>
        <v>19</v>
      </c>
      <c r="C2087">
        <f t="shared" si="4147"/>
        <v>71</v>
      </c>
      <c r="E2087">
        <f t="shared" ref="E2087" si="4275">plan_id</f>
        <v>832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10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290</v>
      </c>
      <c r="B2088">
        <f t="shared" si="4270"/>
        <v>19</v>
      </c>
      <c r="C2088">
        <f t="shared" si="4147"/>
        <v>72</v>
      </c>
      <c r="E2088">
        <f t="shared" ref="E2088" si="4277">plan_id</f>
        <v>832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10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290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832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10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290</v>
      </c>
      <c r="B2090">
        <f t="shared" si="4270"/>
        <v>19</v>
      </c>
      <c r="C2090">
        <f t="shared" si="4279"/>
        <v>74</v>
      </c>
      <c r="E2090">
        <f t="shared" ref="E2090" si="4282">plan_id</f>
        <v>832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10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290</v>
      </c>
      <c r="B2091">
        <f t="shared" si="4270"/>
        <v>19</v>
      </c>
      <c r="C2091">
        <f t="shared" si="4279"/>
        <v>75</v>
      </c>
      <c r="E2091">
        <f t="shared" ref="E2091" si="4284">plan_id</f>
        <v>832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10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290</v>
      </c>
      <c r="B2092">
        <f t="shared" si="4270"/>
        <v>19</v>
      </c>
      <c r="C2092">
        <f t="shared" si="4279"/>
        <v>76</v>
      </c>
      <c r="E2092">
        <f t="shared" ref="E2092" si="4286">plan_id</f>
        <v>832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10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290</v>
      </c>
      <c r="B2093">
        <f t="shared" si="4270"/>
        <v>19</v>
      </c>
      <c r="C2093">
        <f t="shared" si="4279"/>
        <v>77</v>
      </c>
      <c r="E2093">
        <f t="shared" ref="E2093" si="4288">plan_id</f>
        <v>832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10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290</v>
      </c>
      <c r="B2094">
        <f t="shared" si="4270"/>
        <v>19</v>
      </c>
      <c r="C2094">
        <f t="shared" si="4279"/>
        <v>78</v>
      </c>
      <c r="E2094">
        <f t="shared" ref="E2094" si="4290">plan_id</f>
        <v>832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10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290</v>
      </c>
      <c r="B2095">
        <f t="shared" si="4270"/>
        <v>19</v>
      </c>
      <c r="C2095">
        <f t="shared" si="4279"/>
        <v>79</v>
      </c>
      <c r="E2095">
        <f t="shared" ref="E2095" si="4292">plan_id</f>
        <v>832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10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290</v>
      </c>
      <c r="B2096">
        <f t="shared" si="4270"/>
        <v>19</v>
      </c>
      <c r="C2096">
        <f t="shared" si="4279"/>
        <v>80</v>
      </c>
      <c r="E2096">
        <f t="shared" ref="E2096" si="4294">plan_id</f>
        <v>832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10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290</v>
      </c>
      <c r="B2097">
        <f t="shared" si="4270"/>
        <v>19</v>
      </c>
      <c r="C2097">
        <f t="shared" si="4279"/>
        <v>81</v>
      </c>
      <c r="E2097">
        <f t="shared" ref="E2097" si="4296">plan_id</f>
        <v>832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10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290</v>
      </c>
      <c r="B2098">
        <f t="shared" si="4270"/>
        <v>19</v>
      </c>
      <c r="C2098">
        <f t="shared" si="4279"/>
        <v>82</v>
      </c>
      <c r="E2098">
        <f t="shared" ref="E2098" si="4298">plan_id</f>
        <v>832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10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-374123227</v>
      </c>
    </row>
    <row r="2099" spans="1:8" x14ac:dyDescent="0.3">
      <c r="A2099" t="s">
        <v>290</v>
      </c>
      <c r="B2099">
        <f t="shared" si="4270"/>
        <v>19</v>
      </c>
      <c r="C2099">
        <f t="shared" si="4279"/>
        <v>83</v>
      </c>
      <c r="E2099">
        <f t="shared" ref="E2099" si="4300">plan_id</f>
        <v>832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10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290</v>
      </c>
      <c r="B2100">
        <f t="shared" si="4270"/>
        <v>19</v>
      </c>
      <c r="C2100">
        <f t="shared" si="4279"/>
        <v>84</v>
      </c>
      <c r="E2100">
        <f t="shared" ref="E2100" si="4302">plan_id</f>
        <v>832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10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290</v>
      </c>
      <c r="B2101">
        <f t="shared" si="4270"/>
        <v>19</v>
      </c>
      <c r="C2101">
        <f t="shared" si="4279"/>
        <v>85</v>
      </c>
      <c r="E2101">
        <f t="shared" ref="E2101" si="4304">plan_id</f>
        <v>832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10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290</v>
      </c>
      <c r="B2102">
        <f t="shared" si="4270"/>
        <v>19</v>
      </c>
      <c r="C2102">
        <f t="shared" si="4279"/>
        <v>86</v>
      </c>
      <c r="E2102">
        <f t="shared" ref="E2102" si="4306">plan_id</f>
        <v>832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10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-170972366</v>
      </c>
    </row>
    <row r="2103" spans="1:8" x14ac:dyDescent="0.3">
      <c r="A2103" t="s">
        <v>290</v>
      </c>
      <c r="B2103">
        <f t="shared" si="4270"/>
        <v>19</v>
      </c>
      <c r="C2103">
        <f t="shared" si="4279"/>
        <v>87</v>
      </c>
      <c r="E2103">
        <f t="shared" ref="E2103" si="4308">plan_id</f>
        <v>832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10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290</v>
      </c>
      <c r="B2104">
        <f t="shared" si="4270"/>
        <v>19</v>
      </c>
      <c r="C2104">
        <f t="shared" si="4279"/>
        <v>88</v>
      </c>
      <c r="E2104">
        <f t="shared" ref="E2104" si="4310">plan_id</f>
        <v>832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10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290</v>
      </c>
      <c r="B2105">
        <f t="shared" si="4270"/>
        <v>19</v>
      </c>
      <c r="C2105">
        <f t="shared" si="4279"/>
        <v>89</v>
      </c>
      <c r="E2105">
        <f t="shared" ref="E2105" si="4312">plan_id</f>
        <v>832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10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216473124</v>
      </c>
    </row>
    <row r="2106" spans="1:8" x14ac:dyDescent="0.3">
      <c r="A2106" t="s">
        <v>290</v>
      </c>
      <c r="B2106">
        <f t="shared" si="4270"/>
        <v>19</v>
      </c>
      <c r="C2106">
        <f t="shared" si="4279"/>
        <v>90</v>
      </c>
      <c r="E2106">
        <f t="shared" ref="E2106" si="4314">plan_id</f>
        <v>832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10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290</v>
      </c>
      <c r="B2107">
        <f t="shared" si="4270"/>
        <v>19</v>
      </c>
      <c r="C2107">
        <f t="shared" si="4279"/>
        <v>91</v>
      </c>
      <c r="E2107">
        <f t="shared" ref="E2107" si="4316">plan_id</f>
        <v>832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10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290</v>
      </c>
      <c r="B2108">
        <f t="shared" si="4270"/>
        <v>19</v>
      </c>
      <c r="C2108">
        <f t="shared" si="4279"/>
        <v>92</v>
      </c>
      <c r="E2108">
        <f t="shared" ref="E2108" si="4318">plan_id</f>
        <v>832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10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867151623</v>
      </c>
    </row>
    <row r="2109" spans="1:8" x14ac:dyDescent="0.3">
      <c r="A2109" t="s">
        <v>290</v>
      </c>
      <c r="B2109">
        <f t="shared" si="4270"/>
        <v>19</v>
      </c>
      <c r="C2109">
        <f t="shared" si="4279"/>
        <v>93</v>
      </c>
      <c r="E2109">
        <f t="shared" ref="E2109" si="4320">plan_id</f>
        <v>832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10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290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832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10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">
      <c r="A2111" t="s">
        <v>290</v>
      </c>
      <c r="B2111">
        <f t="shared" si="4322"/>
        <v>20</v>
      </c>
      <c r="C2111">
        <f t="shared" si="4279"/>
        <v>4</v>
      </c>
      <c r="E2111">
        <f t="shared" ref="E2111" si="4325">plan_id</f>
        <v>832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10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FOSTER &amp; FOSTER ACTUARIES AND CONSULTANTS</v>
      </c>
    </row>
    <row r="2112" spans="1:8" x14ac:dyDescent="0.3">
      <c r="A2112" t="s">
        <v>290</v>
      </c>
      <c r="B2112">
        <f t="shared" si="4322"/>
        <v>20</v>
      </c>
      <c r="C2112">
        <f t="shared" si="4279"/>
        <v>5</v>
      </c>
      <c r="E2112">
        <f t="shared" ref="E2112" si="4327">plan_id</f>
        <v>832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10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0.1212</v>
      </c>
    </row>
    <row r="2113" spans="1:8" x14ac:dyDescent="0.3">
      <c r="A2113" t="s">
        <v>290</v>
      </c>
      <c r="B2113">
        <f t="shared" si="4322"/>
        <v>20</v>
      </c>
      <c r="C2113">
        <f t="shared" si="4279"/>
        <v>6</v>
      </c>
      <c r="E2113">
        <f t="shared" ref="E2113" si="4329">plan_id</f>
        <v>832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10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4.1399999999999999E-2</v>
      </c>
    </row>
    <row r="2114" spans="1:8" x14ac:dyDescent="0.3">
      <c r="A2114" t="s">
        <v>290</v>
      </c>
      <c r="B2114">
        <f t="shared" si="4322"/>
        <v>20</v>
      </c>
      <c r="C2114">
        <f t="shared" si="4279"/>
        <v>7</v>
      </c>
      <c r="E2114">
        <f t="shared" ref="E2114" si="4331">plan_id</f>
        <v>832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10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7.980000000000001E-2</v>
      </c>
    </row>
    <row r="2115" spans="1:8" x14ac:dyDescent="0.3">
      <c r="A2115" t="s">
        <v>290</v>
      </c>
      <c r="B2115">
        <f t="shared" si="4322"/>
        <v>20</v>
      </c>
      <c r="C2115">
        <f t="shared" si="4279"/>
        <v>8</v>
      </c>
      <c r="E2115">
        <f t="shared" ref="E2115" si="4333">plan_id</f>
        <v>832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10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-1014454613</v>
      </c>
    </row>
    <row r="2116" spans="1:8" x14ac:dyDescent="0.3">
      <c r="A2116" t="s">
        <v>290</v>
      </c>
      <c r="B2116">
        <f t="shared" si="4322"/>
        <v>20</v>
      </c>
      <c r="C2116">
        <f t="shared" si="4279"/>
        <v>9</v>
      </c>
      <c r="E2116">
        <f t="shared" ref="E2116" si="4335">plan_id</f>
        <v>832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10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0.22260000000000002</v>
      </c>
    </row>
    <row r="2117" spans="1:8" x14ac:dyDescent="0.3">
      <c r="A2117" t="s">
        <v>290</v>
      </c>
      <c r="B2117">
        <f t="shared" si="4322"/>
        <v>20</v>
      </c>
      <c r="C2117">
        <f t="shared" si="4279"/>
        <v>10</v>
      </c>
      <c r="E2117">
        <f t="shared" ref="E2117" si="4337">plan_id</f>
        <v>832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10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0.22260000000000002</v>
      </c>
    </row>
    <row r="2118" spans="1:8" x14ac:dyDescent="0.3">
      <c r="A2118" t="s">
        <v>290</v>
      </c>
      <c r="B2118">
        <f t="shared" si="4322"/>
        <v>20</v>
      </c>
      <c r="C2118">
        <f t="shared" si="4279"/>
        <v>11</v>
      </c>
      <c r="E2118">
        <f t="shared" ref="E2118" si="4339">plan_id</f>
        <v>832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10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290</v>
      </c>
      <c r="B2119">
        <f t="shared" si="4322"/>
        <v>20</v>
      </c>
      <c r="C2119">
        <f t="shared" si="4279"/>
        <v>12</v>
      </c>
      <c r="E2119">
        <f t="shared" ref="E2119" si="4341">plan_id</f>
        <v>832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10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1491336625</v>
      </c>
    </row>
    <row r="2120" spans="1:8" x14ac:dyDescent="0.3">
      <c r="A2120" t="s">
        <v>290</v>
      </c>
      <c r="B2120">
        <f t="shared" si="4322"/>
        <v>20</v>
      </c>
      <c r="C2120">
        <f t="shared" si="4279"/>
        <v>13</v>
      </c>
      <c r="E2120">
        <f t="shared" ref="E2120" si="4343">plan_id</f>
        <v>832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10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328541240</v>
      </c>
    </row>
    <row r="2121" spans="1:8" x14ac:dyDescent="0.3">
      <c r="A2121" t="s">
        <v>290</v>
      </c>
      <c r="B2121">
        <f t="shared" si="4322"/>
        <v>20</v>
      </c>
      <c r="C2121">
        <f t="shared" si="4279"/>
        <v>14</v>
      </c>
      <c r="E2121">
        <f t="shared" ref="E2121" si="4345">plan_id</f>
        <v>832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10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290</v>
      </c>
      <c r="B2122">
        <f t="shared" si="4322"/>
        <v>20</v>
      </c>
      <c r="C2122">
        <f t="shared" si="4279"/>
        <v>15</v>
      </c>
      <c r="E2122">
        <f t="shared" ref="E2122" si="4347">plan_id</f>
        <v>832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10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0.11799999999999999</v>
      </c>
    </row>
    <row r="2123" spans="1:8" x14ac:dyDescent="0.3">
      <c r="A2123" t="s">
        <v>290</v>
      </c>
      <c r="B2123">
        <f t="shared" si="4322"/>
        <v>20</v>
      </c>
      <c r="C2123">
        <f t="shared" si="4279"/>
        <v>16</v>
      </c>
      <c r="E2123">
        <f t="shared" ref="E2123" si="4349">plan_id</f>
        <v>832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10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290</v>
      </c>
      <c r="B2124">
        <f t="shared" si="4322"/>
        <v>20</v>
      </c>
      <c r="C2124">
        <f t="shared" si="4279"/>
        <v>17</v>
      </c>
      <c r="E2124">
        <f t="shared" ref="E2124" si="4351">plan_id</f>
        <v>832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10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290</v>
      </c>
      <c r="B2125">
        <f t="shared" si="4322"/>
        <v>20</v>
      </c>
      <c r="C2125">
        <f t="shared" si="4279"/>
        <v>18</v>
      </c>
      <c r="E2125">
        <f t="shared" ref="E2125" si="4353">plan_id</f>
        <v>832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10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0.26400000000000001</v>
      </c>
    </row>
    <row r="2126" spans="1:8" x14ac:dyDescent="0.3">
      <c r="A2126" t="s">
        <v>290</v>
      </c>
      <c r="B2126">
        <f t="shared" si="4322"/>
        <v>20</v>
      </c>
      <c r="C2126">
        <f t="shared" si="4279"/>
        <v>19</v>
      </c>
      <c r="E2126">
        <f t="shared" ref="E2126" si="4355">plan_id</f>
        <v>832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10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Teachers: 8% ;Lunch plan A: 9.10%; Lunch Plan B: 5%</v>
      </c>
    </row>
    <row r="2127" spans="1:8" x14ac:dyDescent="0.3">
      <c r="A2127" t="s">
        <v>290</v>
      </c>
      <c r="B2127">
        <f t="shared" si="4322"/>
        <v>20</v>
      </c>
      <c r="C2127">
        <f t="shared" si="4279"/>
        <v>20</v>
      </c>
      <c r="E2127">
        <f t="shared" ref="E2127" si="4357">plan_id</f>
        <v>832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10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290</v>
      </c>
      <c r="B2128">
        <f t="shared" si="4322"/>
        <v>20</v>
      </c>
      <c r="C2128">
        <f t="shared" si="4279"/>
        <v>21</v>
      </c>
      <c r="E2128">
        <f t="shared" ref="E2128" si="4359">plan_id</f>
        <v>832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10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290</v>
      </c>
      <c r="B2129">
        <f t="shared" si="4322"/>
        <v>20</v>
      </c>
      <c r="C2129">
        <f t="shared" si="4279"/>
        <v>22</v>
      </c>
      <c r="E2129">
        <f t="shared" ref="E2129" si="4361">plan_id</f>
        <v>832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10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290</v>
      </c>
      <c r="B2130">
        <f t="shared" si="4322"/>
        <v>20</v>
      </c>
      <c r="C2130">
        <f t="shared" si="4279"/>
        <v>23</v>
      </c>
      <c r="E2130">
        <f t="shared" ref="E2130" si="4363">plan_id</f>
        <v>832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10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1. Jan 1 '11- 2.5% accrual rate, min 5 years of service;2. Hired after Jul 1 '99- 2.5%, 25-30 yrs of service; Hired before Jul 1 '99-2% accrual rate/2.5% (20 yrs of service)</v>
      </c>
    </row>
    <row r="2131" spans="1:8" x14ac:dyDescent="0.3">
      <c r="A2131" t="s">
        <v>290</v>
      </c>
      <c r="B2131">
        <f t="shared" si="4322"/>
        <v>20</v>
      </c>
      <c r="C2131">
        <f t="shared" si="4279"/>
        <v>24</v>
      </c>
      <c r="E2131">
        <f t="shared" ref="E2131" si="4365">plan_id</f>
        <v>832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10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290</v>
      </c>
      <c r="B2132">
        <f t="shared" si="4322"/>
        <v>20</v>
      </c>
      <c r="C2132">
        <f t="shared" si="4279"/>
        <v>25</v>
      </c>
      <c r="E2132">
        <f t="shared" ref="E2132" si="4367">plan_id</f>
        <v>832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10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290</v>
      </c>
      <c r="B2133">
        <f t="shared" si="4322"/>
        <v>20</v>
      </c>
      <c r="C2133">
        <f t="shared" si="4279"/>
        <v>26</v>
      </c>
      <c r="E2133">
        <f t="shared" ref="E2133" si="4369">plan_id</f>
        <v>832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10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2.5000000000000001E-2</v>
      </c>
    </row>
    <row r="2134" spans="1:8" x14ac:dyDescent="0.3">
      <c r="A2134" t="s">
        <v>290</v>
      </c>
      <c r="B2134">
        <f t="shared" si="4322"/>
        <v>20</v>
      </c>
      <c r="C2134">
        <f t="shared" si="4279"/>
        <v>27</v>
      </c>
      <c r="E2134">
        <f t="shared" ref="E2134" si="4371">plan_id</f>
        <v>832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10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290</v>
      </c>
      <c r="B2135">
        <f t="shared" si="4322"/>
        <v>20</v>
      </c>
      <c r="C2135">
        <f t="shared" si="4279"/>
        <v>28</v>
      </c>
      <c r="E2135">
        <f t="shared" ref="E2135" si="4373">plan_id</f>
        <v>832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10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290</v>
      </c>
      <c r="B2136">
        <f t="shared" si="4322"/>
        <v>20</v>
      </c>
      <c r="C2136">
        <f t="shared" si="4279"/>
        <v>29</v>
      </c>
      <c r="E2136">
        <f t="shared" ref="E2136" si="4375">plan_id</f>
        <v>832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10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">
      <c r="A2137" t="s">
        <v>290</v>
      </c>
      <c r="B2137">
        <f t="shared" si="4322"/>
        <v>20</v>
      </c>
      <c r="C2137">
        <f t="shared" si="4279"/>
        <v>30</v>
      </c>
      <c r="E2137">
        <f t="shared" ref="E2137" si="4377">plan_id</f>
        <v>832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10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290</v>
      </c>
      <c r="B2138">
        <f t="shared" si="4322"/>
        <v>20</v>
      </c>
      <c r="C2138">
        <f t="shared" si="4279"/>
        <v>31</v>
      </c>
      <c r="E2138">
        <f t="shared" ref="E2138" si="4379">plan_id</f>
        <v>832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10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290</v>
      </c>
      <c r="B2139">
        <f t="shared" si="4322"/>
        <v>20</v>
      </c>
      <c r="C2139">
        <f t="shared" si="4279"/>
        <v>32</v>
      </c>
      <c r="E2139">
        <f t="shared" ref="E2139" si="4381">plan_id</f>
        <v>832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10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290</v>
      </c>
      <c r="B2140">
        <f t="shared" si="4322"/>
        <v>20</v>
      </c>
      <c r="C2140">
        <f t="shared" si="4279"/>
        <v>33</v>
      </c>
      <c r="E2140">
        <f t="shared" ref="E2140" si="4383">plan_id</f>
        <v>832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10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290</v>
      </c>
      <c r="B2141">
        <f t="shared" si="4322"/>
        <v>20</v>
      </c>
      <c r="C2141">
        <f t="shared" si="4279"/>
        <v>34</v>
      </c>
      <c r="E2141">
        <f t="shared" ref="E2141" si="4385">plan_id</f>
        <v>832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10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290</v>
      </c>
      <c r="B2142">
        <f t="shared" si="4322"/>
        <v>20</v>
      </c>
      <c r="C2142">
        <f t="shared" si="4279"/>
        <v>35</v>
      </c>
      <c r="E2142">
        <f t="shared" ref="E2142" si="4387">plan_id</f>
        <v>832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10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290</v>
      </c>
      <c r="B2143">
        <f t="shared" si="4322"/>
        <v>20</v>
      </c>
      <c r="C2143">
        <f t="shared" si="4279"/>
        <v>36</v>
      </c>
      <c r="E2143">
        <f t="shared" ref="E2143" si="4389">plan_id</f>
        <v>832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10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290</v>
      </c>
      <c r="B2144">
        <f t="shared" si="4322"/>
        <v>20</v>
      </c>
      <c r="C2144">
        <f t="shared" si="4279"/>
        <v>37</v>
      </c>
      <c r="E2144">
        <f t="shared" ref="E2144" si="4391">plan_id</f>
        <v>832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10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7.6999999999999999E-2</v>
      </c>
    </row>
    <row r="2145" spans="1:8" x14ac:dyDescent="0.3">
      <c r="A2145" t="s">
        <v>290</v>
      </c>
      <c r="B2145">
        <f t="shared" si="4322"/>
        <v>20</v>
      </c>
      <c r="C2145">
        <f t="shared" si="4279"/>
        <v>38</v>
      </c>
      <c r="E2145">
        <f t="shared" ref="E2145" si="4393">plan_id</f>
        <v>832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10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t="s">
        <v>290</v>
      </c>
      <c r="B2146">
        <f t="shared" si="4322"/>
        <v>20</v>
      </c>
      <c r="C2146">
        <f t="shared" si="4279"/>
        <v>39</v>
      </c>
      <c r="E2146">
        <f t="shared" ref="E2146" si="4395">plan_id</f>
        <v>832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10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3.5%-10%</v>
      </c>
    </row>
    <row r="2147" spans="1:8" x14ac:dyDescent="0.3">
      <c r="A2147" t="s">
        <v>290</v>
      </c>
      <c r="B2147">
        <f t="shared" si="4322"/>
        <v>20</v>
      </c>
      <c r="C2147">
        <f t="shared" si="4279"/>
        <v>40</v>
      </c>
      <c r="E2147">
        <f t="shared" ref="E2147" si="4397">plan_id</f>
        <v>832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10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56-59</v>
      </c>
    </row>
    <row r="2148" spans="1:8" x14ac:dyDescent="0.3">
      <c r="A2148" t="s">
        <v>290</v>
      </c>
      <c r="B2148">
        <f t="shared" si="4322"/>
        <v>20</v>
      </c>
      <c r="C2148">
        <f t="shared" si="4279"/>
        <v>41</v>
      </c>
      <c r="E2148">
        <f t="shared" ref="E2148" si="4399">plan_id</f>
        <v>832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10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56-59</v>
      </c>
    </row>
    <row r="2149" spans="1:8" x14ac:dyDescent="0.3">
      <c r="A2149" t="s">
        <v>290</v>
      </c>
      <c r="B2149">
        <f t="shared" si="4322"/>
        <v>20</v>
      </c>
      <c r="C2149">
        <f t="shared" si="4279"/>
        <v>42</v>
      </c>
      <c r="E2149">
        <f t="shared" ref="E2149" si="4401">plan_id</f>
        <v>832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10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">
      <c r="A2150" t="s">
        <v>290</v>
      </c>
      <c r="B2150">
        <f t="shared" si="4322"/>
        <v>20</v>
      </c>
      <c r="C2150">
        <f t="shared" si="4279"/>
        <v>43</v>
      </c>
      <c r="E2150">
        <f t="shared" ref="E2150" si="4403">plan_id</f>
        <v>832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10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">
      <c r="A2151" t="s">
        <v>290</v>
      </c>
      <c r="B2151">
        <f t="shared" si="4322"/>
        <v>20</v>
      </c>
      <c r="C2151">
        <f t="shared" si="4279"/>
        <v>44</v>
      </c>
      <c r="E2151">
        <f t="shared" ref="E2151" si="4405">plan_id</f>
        <v>832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10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2025 using scale AA</v>
      </c>
    </row>
    <row r="2152" spans="1:8" x14ac:dyDescent="0.3">
      <c r="A2152" t="s">
        <v>290</v>
      </c>
      <c r="B2152">
        <f t="shared" si="4322"/>
        <v>20</v>
      </c>
      <c r="C2152">
        <f t="shared" si="4279"/>
        <v>45</v>
      </c>
      <c r="E2152">
        <f t="shared" ref="E2152" si="4407">plan_id</f>
        <v>832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10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290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832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10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290</v>
      </c>
      <c r="B2154">
        <f t="shared" si="4322"/>
        <v>20</v>
      </c>
      <c r="C2154">
        <f t="shared" si="4409"/>
        <v>47</v>
      </c>
      <c r="E2154">
        <f t="shared" ref="E2154" si="4412">plan_id</f>
        <v>832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10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</v>
      </c>
    </row>
    <row r="2155" spans="1:8" x14ac:dyDescent="0.3">
      <c r="A2155" t="s">
        <v>290</v>
      </c>
      <c r="B2155">
        <f t="shared" si="4322"/>
        <v>20</v>
      </c>
      <c r="C2155">
        <f t="shared" si="4409"/>
        <v>48</v>
      </c>
      <c r="E2155">
        <f t="shared" ref="E2155" si="4414">plan_id</f>
        <v>832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104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">
      <c r="A2156" t="s">
        <v>290</v>
      </c>
      <c r="B2156">
        <f t="shared" si="4322"/>
        <v>20</v>
      </c>
      <c r="C2156">
        <f t="shared" si="4409"/>
        <v>49</v>
      </c>
      <c r="E2156">
        <f t="shared" ref="E2156" si="4416">plan_id</f>
        <v>832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10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">
      <c r="A2157" t="s">
        <v>290</v>
      </c>
      <c r="B2157">
        <f t="shared" si="4322"/>
        <v>20</v>
      </c>
      <c r="C2157">
        <f t="shared" si="4409"/>
        <v>50</v>
      </c>
      <c r="E2157">
        <f t="shared" ref="E2157" si="4418">plan_id</f>
        <v>832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10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7.6999999999999999E-2</v>
      </c>
    </row>
    <row r="2158" spans="1:8" x14ac:dyDescent="0.3">
      <c r="A2158" t="s">
        <v>290</v>
      </c>
      <c r="B2158">
        <f t="shared" si="4322"/>
        <v>20</v>
      </c>
      <c r="C2158">
        <f t="shared" si="4409"/>
        <v>51</v>
      </c>
      <c r="E2158">
        <f t="shared" ref="E2158" si="4420">plan_id</f>
        <v>832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10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290</v>
      </c>
      <c r="B2159">
        <f t="shared" si="4322"/>
        <v>20</v>
      </c>
      <c r="C2159">
        <f t="shared" si="4409"/>
        <v>52</v>
      </c>
      <c r="E2159">
        <f t="shared" ref="E2159" si="4422">plan_id</f>
        <v>832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10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7.8299999999999995E-2</v>
      </c>
    </row>
    <row r="2160" spans="1:8" x14ac:dyDescent="0.3">
      <c r="A2160" t="s">
        <v>290</v>
      </c>
      <c r="B2160">
        <f t="shared" si="4322"/>
        <v>20</v>
      </c>
      <c r="C2160">
        <f t="shared" si="4409"/>
        <v>53</v>
      </c>
      <c r="E2160">
        <f t="shared" ref="E2160" si="4424">plan_id</f>
        <v>832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104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290</v>
      </c>
      <c r="B2161">
        <f t="shared" si="4322"/>
        <v>20</v>
      </c>
      <c r="C2161">
        <f t="shared" si="4409"/>
        <v>54</v>
      </c>
      <c r="E2161">
        <f t="shared" ref="E2161" si="4426">plan_id</f>
        <v>832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10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9.1499999999999998E-2</v>
      </c>
    </row>
    <row r="2162" spans="1:8" x14ac:dyDescent="0.3">
      <c r="A2162" t="s">
        <v>290</v>
      </c>
      <c r="B2162">
        <f t="shared" si="4322"/>
        <v>20</v>
      </c>
      <c r="C2162">
        <f t="shared" si="4409"/>
        <v>55</v>
      </c>
      <c r="E2162">
        <f t="shared" ref="E2162" si="4428">plan_id</f>
        <v>832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10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0.15190000000000001</v>
      </c>
    </row>
    <row r="2163" spans="1:8" x14ac:dyDescent="0.3">
      <c r="A2163" t="s">
        <v>290</v>
      </c>
      <c r="B2163">
        <f t="shared" si="4322"/>
        <v>20</v>
      </c>
      <c r="C2163">
        <f t="shared" si="4409"/>
        <v>56</v>
      </c>
      <c r="E2163">
        <f t="shared" ref="E2163" si="4430">plan_id</f>
        <v>832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10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7.3636198729411381E-4</v>
      </c>
    </row>
    <row r="2164" spans="1:8" x14ac:dyDescent="0.3">
      <c r="A2164" t="s">
        <v>290</v>
      </c>
      <c r="B2164">
        <f t="shared" si="4322"/>
        <v>20</v>
      </c>
      <c r="C2164">
        <f t="shared" si="4409"/>
        <v>57</v>
      </c>
      <c r="E2164">
        <f t="shared" ref="E2164" si="4432">plan_id</f>
        <v>832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10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t="s">
        <v>290</v>
      </c>
      <c r="B2165">
        <f t="shared" si="4322"/>
        <v>20</v>
      </c>
      <c r="C2165">
        <f t="shared" si="4409"/>
        <v>58</v>
      </c>
      <c r="E2165">
        <f t="shared" ref="E2165" si="4434">plan_id</f>
        <v>832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10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19210425004</v>
      </c>
    </row>
    <row r="2166" spans="1:8" x14ac:dyDescent="0.3">
      <c r="A2166" t="s">
        <v>290</v>
      </c>
      <c r="B2166">
        <f t="shared" si="4322"/>
        <v>20</v>
      </c>
      <c r="C2166">
        <f t="shared" si="4409"/>
        <v>59</v>
      </c>
      <c r="E2166">
        <f t="shared" ref="E2166" si="4436">plan_id</f>
        <v>832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10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29762623913</v>
      </c>
    </row>
    <row r="2167" spans="1:8" x14ac:dyDescent="0.3">
      <c r="A2167" t="s">
        <v>290</v>
      </c>
      <c r="B2167">
        <f t="shared" si="4322"/>
        <v>20</v>
      </c>
      <c r="C2167">
        <f t="shared" si="4409"/>
        <v>60</v>
      </c>
      <c r="E2167">
        <f t="shared" ref="E2167" si="4438">plan_id</f>
        <v>832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10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10552198909</v>
      </c>
    </row>
    <row r="2168" spans="1:8" x14ac:dyDescent="0.3">
      <c r="A2168" t="s">
        <v>290</v>
      </c>
      <c r="B2168">
        <f t="shared" si="4322"/>
        <v>20</v>
      </c>
      <c r="C2168">
        <f t="shared" si="4409"/>
        <v>61</v>
      </c>
      <c r="E2168">
        <f t="shared" ref="E2168" si="4440">plan_id</f>
        <v>832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10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0.64500000000000002</v>
      </c>
    </row>
    <row r="2169" spans="1:8" x14ac:dyDescent="0.3">
      <c r="A2169" t="s">
        <v>290</v>
      </c>
      <c r="B2169">
        <f t="shared" si="4322"/>
        <v>20</v>
      </c>
      <c r="C2169">
        <f t="shared" si="4409"/>
        <v>62</v>
      </c>
      <c r="E2169">
        <f t="shared" ref="E2169" si="4442">plan_id</f>
        <v>832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10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3901627792</v>
      </c>
    </row>
    <row r="2170" spans="1:8" x14ac:dyDescent="0.3">
      <c r="A2170" t="s">
        <v>290</v>
      </c>
      <c r="B2170">
        <f t="shared" si="4322"/>
        <v>20</v>
      </c>
      <c r="C2170">
        <f t="shared" si="4409"/>
        <v>63</v>
      </c>
      <c r="E2170">
        <f t="shared" ref="E2170" si="4444">plan_id</f>
        <v>832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10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-237471810</v>
      </c>
    </row>
    <row r="2171" spans="1:8" x14ac:dyDescent="0.3">
      <c r="A2171" t="s">
        <v>290</v>
      </c>
      <c r="B2171">
        <f t="shared" si="4322"/>
        <v>20</v>
      </c>
      <c r="C2171">
        <f t="shared" si="4409"/>
        <v>64</v>
      </c>
      <c r="E2171">
        <f t="shared" ref="E2171" si="4446">plan_id</f>
        <v>832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10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290</v>
      </c>
      <c r="B2172">
        <f t="shared" si="4322"/>
        <v>20</v>
      </c>
      <c r="C2172">
        <f t="shared" si="4409"/>
        <v>65</v>
      </c>
      <c r="E2172">
        <f t="shared" ref="E2172" si="4448">plan_id</f>
        <v>832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10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290</v>
      </c>
      <c r="B2173">
        <f t="shared" si="4322"/>
        <v>20</v>
      </c>
      <c r="C2173">
        <f t="shared" si="4409"/>
        <v>66</v>
      </c>
      <c r="E2173">
        <f t="shared" ref="E2173" si="4450">plan_id</f>
        <v>832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10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290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832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10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290</v>
      </c>
      <c r="B2175">
        <f>B2174</f>
        <v>20</v>
      </c>
      <c r="C2175">
        <f t="shared" si="4409"/>
        <v>68</v>
      </c>
      <c r="E2175">
        <f t="shared" ref="E2175" si="4455">plan_id</f>
        <v>832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10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290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832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10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290</v>
      </c>
      <c r="B2177">
        <f t="shared" si="4457"/>
        <v>20</v>
      </c>
      <c r="C2177">
        <f t="shared" si="4409"/>
        <v>70</v>
      </c>
      <c r="E2177">
        <f t="shared" ref="E2177" si="4460">plan_id</f>
        <v>832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10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290</v>
      </c>
      <c r="B2178">
        <f t="shared" si="4457"/>
        <v>20</v>
      </c>
      <c r="C2178">
        <f t="shared" si="4409"/>
        <v>71</v>
      </c>
      <c r="E2178">
        <f t="shared" ref="E2178" si="4462">plan_id</f>
        <v>832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10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290</v>
      </c>
      <c r="B2179">
        <f t="shared" si="4457"/>
        <v>20</v>
      </c>
      <c r="C2179">
        <f t="shared" si="4409"/>
        <v>72</v>
      </c>
      <c r="E2179">
        <f t="shared" ref="E2179" si="4464">plan_id</f>
        <v>832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10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290</v>
      </c>
      <c r="B2180">
        <f t="shared" si="4457"/>
        <v>20</v>
      </c>
      <c r="C2180">
        <f t="shared" si="4409"/>
        <v>73</v>
      </c>
      <c r="E2180">
        <f t="shared" ref="E2180" si="4466">plan_id</f>
        <v>832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10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290</v>
      </c>
      <c r="B2181">
        <f t="shared" si="4457"/>
        <v>20</v>
      </c>
      <c r="C2181">
        <f t="shared" si="4409"/>
        <v>74</v>
      </c>
      <c r="E2181">
        <f t="shared" ref="E2181" si="4468">plan_id</f>
        <v>832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10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290</v>
      </c>
      <c r="B2182">
        <f t="shared" si="4457"/>
        <v>20</v>
      </c>
      <c r="C2182">
        <f t="shared" si="4409"/>
        <v>75</v>
      </c>
      <c r="E2182">
        <f t="shared" ref="E2182" si="4470">plan_id</f>
        <v>832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10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290</v>
      </c>
      <c r="B2183">
        <f t="shared" si="4457"/>
        <v>20</v>
      </c>
      <c r="C2183">
        <f t="shared" si="4409"/>
        <v>76</v>
      </c>
      <c r="E2183">
        <f t="shared" ref="E2183" si="4472">plan_id</f>
        <v>832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10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290</v>
      </c>
      <c r="B2184">
        <f t="shared" si="4457"/>
        <v>20</v>
      </c>
      <c r="C2184">
        <f t="shared" si="4409"/>
        <v>77</v>
      </c>
      <c r="E2184">
        <f t="shared" ref="E2184" si="4474">plan_id</f>
        <v>832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10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290</v>
      </c>
      <c r="B2185">
        <f t="shared" si="4457"/>
        <v>20</v>
      </c>
      <c r="C2185">
        <f t="shared" si="4409"/>
        <v>78</v>
      </c>
      <c r="E2185">
        <f t="shared" ref="E2185" si="4476">plan_id</f>
        <v>832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10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290</v>
      </c>
      <c r="B2186">
        <f t="shared" si="4457"/>
        <v>20</v>
      </c>
      <c r="C2186">
        <f t="shared" si="4409"/>
        <v>79</v>
      </c>
      <c r="E2186">
        <f t="shared" ref="E2186" si="4478">plan_id</f>
        <v>832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10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290</v>
      </c>
      <c r="B2187">
        <f t="shared" si="4457"/>
        <v>20</v>
      </c>
      <c r="C2187">
        <f t="shared" si="4409"/>
        <v>80</v>
      </c>
      <c r="E2187">
        <f t="shared" ref="E2187" si="4480">plan_id</f>
        <v>832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10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290</v>
      </c>
      <c r="B2188">
        <f t="shared" si="4457"/>
        <v>20</v>
      </c>
      <c r="C2188">
        <f t="shared" si="4409"/>
        <v>81</v>
      </c>
      <c r="E2188">
        <f t="shared" ref="E2188" si="4482">plan_id</f>
        <v>832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10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290</v>
      </c>
      <c r="B2189">
        <f t="shared" si="4457"/>
        <v>20</v>
      </c>
      <c r="C2189">
        <f t="shared" si="4409"/>
        <v>82</v>
      </c>
      <c r="E2189">
        <f t="shared" ref="E2189" si="4484">plan_id</f>
        <v>832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10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-197209070</v>
      </c>
    </row>
    <row r="2190" spans="1:8" x14ac:dyDescent="0.3">
      <c r="A2190" t="s">
        <v>290</v>
      </c>
      <c r="B2190">
        <f t="shared" si="4457"/>
        <v>20</v>
      </c>
      <c r="C2190">
        <f t="shared" si="4409"/>
        <v>83</v>
      </c>
      <c r="E2190">
        <f t="shared" ref="E2190" si="4486">plan_id</f>
        <v>832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10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290</v>
      </c>
      <c r="B2191">
        <f t="shared" si="4457"/>
        <v>20</v>
      </c>
      <c r="C2191">
        <f t="shared" si="4409"/>
        <v>84</v>
      </c>
      <c r="E2191">
        <f t="shared" ref="E2191" si="4488">plan_id</f>
        <v>832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10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290</v>
      </c>
      <c r="B2192">
        <f t="shared" si="4457"/>
        <v>20</v>
      </c>
      <c r="C2192">
        <f t="shared" si="4409"/>
        <v>85</v>
      </c>
      <c r="E2192">
        <f t="shared" ref="E2192" si="4490">plan_id</f>
        <v>832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10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290</v>
      </c>
      <c r="B2193">
        <f t="shared" si="4457"/>
        <v>20</v>
      </c>
      <c r="C2193">
        <f t="shared" si="4409"/>
        <v>86</v>
      </c>
      <c r="E2193">
        <f t="shared" ref="E2193" si="4492">plan_id</f>
        <v>832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10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-465881927</v>
      </c>
    </row>
    <row r="2194" spans="1:8" x14ac:dyDescent="0.3">
      <c r="A2194" t="s">
        <v>290</v>
      </c>
      <c r="B2194">
        <f t="shared" si="4457"/>
        <v>20</v>
      </c>
      <c r="C2194">
        <f t="shared" si="4409"/>
        <v>87</v>
      </c>
      <c r="E2194">
        <f t="shared" ref="E2194" si="4494">plan_id</f>
        <v>832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10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290</v>
      </c>
      <c r="B2195">
        <f t="shared" si="4457"/>
        <v>20</v>
      </c>
      <c r="C2195">
        <f t="shared" si="4409"/>
        <v>88</v>
      </c>
      <c r="E2195">
        <f t="shared" ref="E2195" si="4496">plan_id</f>
        <v>832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10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290</v>
      </c>
      <c r="B2196">
        <f t="shared" si="4457"/>
        <v>20</v>
      </c>
      <c r="C2196">
        <f t="shared" si="4409"/>
        <v>89</v>
      </c>
      <c r="E2196">
        <f t="shared" ref="E2196" si="4498">plan_id</f>
        <v>832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10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9891500</v>
      </c>
    </row>
    <row r="2197" spans="1:8" x14ac:dyDescent="0.3">
      <c r="A2197" t="s">
        <v>290</v>
      </c>
      <c r="B2197">
        <f t="shared" si="4457"/>
        <v>20</v>
      </c>
      <c r="C2197">
        <f t="shared" si="4409"/>
        <v>90</v>
      </c>
      <c r="E2197">
        <f t="shared" ref="E2197" si="4500">plan_id</f>
        <v>832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10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290</v>
      </c>
      <c r="B2198">
        <f t="shared" si="4457"/>
        <v>20</v>
      </c>
      <c r="C2198">
        <f t="shared" si="4409"/>
        <v>91</v>
      </c>
      <c r="E2198">
        <f t="shared" ref="E2198" si="4502">plan_id</f>
        <v>832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10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135132845</v>
      </c>
    </row>
    <row r="2199" spans="1:8" x14ac:dyDescent="0.3">
      <c r="A2199" t="s">
        <v>290</v>
      </c>
      <c r="B2199">
        <f t="shared" si="4457"/>
        <v>20</v>
      </c>
      <c r="C2199">
        <f t="shared" si="4409"/>
        <v>92</v>
      </c>
      <c r="E2199">
        <f t="shared" ref="E2199" si="4504">plan_id</f>
        <v>832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10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853901265</v>
      </c>
    </row>
    <row r="2200" spans="1:8" x14ac:dyDescent="0.3">
      <c r="A2200" t="s">
        <v>290</v>
      </c>
      <c r="B2200">
        <f t="shared" si="4457"/>
        <v>20</v>
      </c>
      <c r="C2200">
        <f t="shared" si="4409"/>
        <v>93</v>
      </c>
      <c r="E2200">
        <f t="shared" ref="E2200" si="4506">plan_id</f>
        <v>832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10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290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832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10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">
      <c r="A2202" t="s">
        <v>290</v>
      </c>
      <c r="B2202">
        <f t="shared" si="4508"/>
        <v>21</v>
      </c>
      <c r="C2202">
        <f t="shared" si="4409"/>
        <v>4</v>
      </c>
      <c r="E2202">
        <f t="shared" ref="E2202" si="4511">plan_id</f>
        <v>832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10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FOSTER &amp; FOSTER ACTUARIES AND CONSULTANTS</v>
      </c>
    </row>
    <row r="2203" spans="1:8" x14ac:dyDescent="0.3">
      <c r="A2203" t="s">
        <v>290</v>
      </c>
      <c r="B2203">
        <f t="shared" si="4508"/>
        <v>21</v>
      </c>
      <c r="C2203">
        <f t="shared" si="4409"/>
        <v>5</v>
      </c>
      <c r="E2203">
        <f t="shared" ref="E2203" si="4513">plan_id</f>
        <v>832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10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</v>
      </c>
    </row>
    <row r="2204" spans="1:8" x14ac:dyDescent="0.3">
      <c r="A2204" t="s">
        <v>290</v>
      </c>
      <c r="B2204">
        <f t="shared" si="4508"/>
        <v>21</v>
      </c>
      <c r="C2204">
        <f t="shared" si="4409"/>
        <v>6</v>
      </c>
      <c r="E2204">
        <f t="shared" ref="E2204" si="4515">plan_id</f>
        <v>832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10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3.0099999999999998E-2</v>
      </c>
    </row>
    <row r="2205" spans="1:8" x14ac:dyDescent="0.3">
      <c r="A2205" t="s">
        <v>290</v>
      </c>
      <c r="B2205">
        <f t="shared" si="4508"/>
        <v>21</v>
      </c>
      <c r="C2205">
        <f t="shared" si="4409"/>
        <v>7</v>
      </c>
      <c r="E2205">
        <f t="shared" ref="E2205" si="4517">plan_id</f>
        <v>832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10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7.9899999999999999E-2</v>
      </c>
    </row>
    <row r="2206" spans="1:8" x14ac:dyDescent="0.3">
      <c r="A2206" t="s">
        <v>290</v>
      </c>
      <c r="B2206">
        <f t="shared" si="4508"/>
        <v>21</v>
      </c>
      <c r="C2206">
        <f t="shared" si="4409"/>
        <v>8</v>
      </c>
      <c r="E2206">
        <f t="shared" ref="E2206" si="4519">plan_id</f>
        <v>832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10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-1045692251</v>
      </c>
    </row>
    <row r="2207" spans="1:8" x14ac:dyDescent="0.3">
      <c r="A2207" t="s">
        <v>290</v>
      </c>
      <c r="B2207">
        <f t="shared" si="4508"/>
        <v>21</v>
      </c>
      <c r="C2207">
        <f t="shared" si="4409"/>
        <v>9</v>
      </c>
      <c r="E2207">
        <f t="shared" ref="E2207" si="4521">plan_id</f>
        <v>832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10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0.23390000000000002</v>
      </c>
    </row>
    <row r="2208" spans="1:8" x14ac:dyDescent="0.3">
      <c r="A2208" t="s">
        <v>290</v>
      </c>
      <c r="B2208">
        <f t="shared" si="4508"/>
        <v>21</v>
      </c>
      <c r="C2208">
        <f t="shared" si="4409"/>
        <v>10</v>
      </c>
      <c r="E2208">
        <f t="shared" ref="E2208" si="4523">plan_id</f>
        <v>832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10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0.23390000000000002</v>
      </c>
    </row>
    <row r="2209" spans="1:8" x14ac:dyDescent="0.3">
      <c r="A2209" t="s">
        <v>290</v>
      </c>
      <c r="B2209">
        <f t="shared" si="4508"/>
        <v>21</v>
      </c>
      <c r="C2209">
        <f t="shared" si="4409"/>
        <v>11</v>
      </c>
      <c r="E2209">
        <f t="shared" ref="E2209" si="4525">plan_id</f>
        <v>832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10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290</v>
      </c>
      <c r="B2210">
        <f t="shared" si="4508"/>
        <v>21</v>
      </c>
      <c r="C2210">
        <f t="shared" si="4409"/>
        <v>12</v>
      </c>
      <c r="E2210">
        <f t="shared" ref="E2210" si="4527">plan_id</f>
        <v>832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10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1589766893</v>
      </c>
    </row>
    <row r="2211" spans="1:8" x14ac:dyDescent="0.3">
      <c r="A2211" t="s">
        <v>290</v>
      </c>
      <c r="B2211">
        <f t="shared" si="4508"/>
        <v>21</v>
      </c>
      <c r="C2211">
        <f t="shared" si="4409"/>
        <v>13</v>
      </c>
      <c r="E2211">
        <f t="shared" ref="E2211" si="4529">plan_id</f>
        <v>832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10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337928752</v>
      </c>
    </row>
    <row r="2212" spans="1:8" x14ac:dyDescent="0.3">
      <c r="A2212" t="s">
        <v>290</v>
      </c>
      <c r="B2212">
        <f t="shared" si="4508"/>
        <v>21</v>
      </c>
      <c r="C2212">
        <f t="shared" si="4409"/>
        <v>14</v>
      </c>
      <c r="E2212">
        <f t="shared" ref="E2212" si="4531">plan_id</f>
        <v>832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10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290</v>
      </c>
      <c r="B2213">
        <f t="shared" si="4508"/>
        <v>21</v>
      </c>
      <c r="C2213">
        <f t="shared" si="4409"/>
        <v>15</v>
      </c>
      <c r="E2213">
        <f t="shared" ref="E2213" si="4533">plan_id</f>
        <v>832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10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0.11799999999999999</v>
      </c>
    </row>
    <row r="2214" spans="1:8" x14ac:dyDescent="0.3">
      <c r="A2214" t="s">
        <v>290</v>
      </c>
      <c r="B2214">
        <f t="shared" si="4508"/>
        <v>21</v>
      </c>
      <c r="C2214">
        <f t="shared" si="4409"/>
        <v>16</v>
      </c>
      <c r="E2214">
        <f t="shared" ref="E2214" si="4535">plan_id</f>
        <v>832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10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290</v>
      </c>
      <c r="B2215">
        <f t="shared" si="4508"/>
        <v>21</v>
      </c>
      <c r="C2215">
        <f t="shared" si="4409"/>
        <v>17</v>
      </c>
      <c r="E2215">
        <f t="shared" ref="E2215" si="4537">plan_id</f>
        <v>832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10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290</v>
      </c>
      <c r="B2216">
        <f t="shared" si="4508"/>
        <v>21</v>
      </c>
      <c r="C2216">
        <f t="shared" si="4409"/>
        <v>18</v>
      </c>
      <c r="E2216">
        <f t="shared" ref="E2216" si="4539">plan_id</f>
        <v>832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10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0.26400000000000001</v>
      </c>
    </row>
    <row r="2217" spans="1:8" x14ac:dyDescent="0.3">
      <c r="A2217" t="s">
        <v>290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832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10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Teachers: 8% ;Lunch plan A: 9.10%; Lunch Plan B: 5%</v>
      </c>
    </row>
    <row r="2218" spans="1:8" x14ac:dyDescent="0.3">
      <c r="A2218" t="s">
        <v>290</v>
      </c>
      <c r="B2218">
        <f t="shared" si="4508"/>
        <v>21</v>
      </c>
      <c r="C2218">
        <f t="shared" si="4541"/>
        <v>20</v>
      </c>
      <c r="E2218">
        <f t="shared" ref="E2218" si="4544">plan_id</f>
        <v>832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10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290</v>
      </c>
      <c r="B2219">
        <f t="shared" si="4508"/>
        <v>21</v>
      </c>
      <c r="C2219">
        <f t="shared" si="4541"/>
        <v>21</v>
      </c>
      <c r="E2219">
        <f t="shared" ref="E2219" si="4546">plan_id</f>
        <v>832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10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290</v>
      </c>
      <c r="B2220">
        <f t="shared" si="4508"/>
        <v>21</v>
      </c>
      <c r="C2220">
        <f t="shared" si="4541"/>
        <v>22</v>
      </c>
      <c r="E2220">
        <f t="shared" ref="E2220" si="4548">plan_id</f>
        <v>832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10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290</v>
      </c>
      <c r="B2221">
        <f t="shared" si="4508"/>
        <v>21</v>
      </c>
      <c r="C2221">
        <f t="shared" si="4541"/>
        <v>23</v>
      </c>
      <c r="E2221">
        <f t="shared" ref="E2221" si="4550">plan_id</f>
        <v>832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10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1. Jan 1 '11- 2.5% accrual rate, min 5 years of service;2. Hired after Jul 1 '99- 2.5%, 25-30 yrs of service; Hired before Jul 1 '99-2% accrual rate/2.5% (20 yrs of service)</v>
      </c>
    </row>
    <row r="2222" spans="1:8" x14ac:dyDescent="0.3">
      <c r="A2222" t="s">
        <v>290</v>
      </c>
      <c r="B2222">
        <f t="shared" si="4508"/>
        <v>21</v>
      </c>
      <c r="C2222">
        <f t="shared" si="4541"/>
        <v>24</v>
      </c>
      <c r="E2222">
        <f t="shared" ref="E2222" si="4552">plan_id</f>
        <v>832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10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290</v>
      </c>
      <c r="B2223">
        <f t="shared" si="4508"/>
        <v>21</v>
      </c>
      <c r="C2223">
        <f t="shared" si="4541"/>
        <v>25</v>
      </c>
      <c r="E2223">
        <f t="shared" ref="E2223" si="4554">plan_id</f>
        <v>832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10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290</v>
      </c>
      <c r="B2224">
        <f t="shared" si="4508"/>
        <v>21</v>
      </c>
      <c r="C2224">
        <f t="shared" si="4541"/>
        <v>26</v>
      </c>
      <c r="E2224">
        <f t="shared" ref="E2224" si="4556">plan_id</f>
        <v>832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10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2.5000000000000001E-2</v>
      </c>
    </row>
    <row r="2225" spans="1:8" x14ac:dyDescent="0.3">
      <c r="A2225" t="s">
        <v>290</v>
      </c>
      <c r="B2225">
        <f t="shared" si="4508"/>
        <v>21</v>
      </c>
      <c r="C2225">
        <f t="shared" si="4541"/>
        <v>27</v>
      </c>
      <c r="E2225">
        <f t="shared" ref="E2225" si="4558">plan_id</f>
        <v>832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10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290</v>
      </c>
      <c r="B2226">
        <f t="shared" si="4508"/>
        <v>21</v>
      </c>
      <c r="C2226">
        <f t="shared" si="4541"/>
        <v>28</v>
      </c>
      <c r="E2226">
        <f t="shared" ref="E2226" si="4560">plan_id</f>
        <v>832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10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290</v>
      </c>
      <c r="B2227">
        <f t="shared" si="4508"/>
        <v>21</v>
      </c>
      <c r="C2227">
        <f t="shared" si="4541"/>
        <v>29</v>
      </c>
      <c r="E2227">
        <f t="shared" ref="E2227" si="4562">plan_id</f>
        <v>832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10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">
      <c r="A2228" t="s">
        <v>290</v>
      </c>
      <c r="B2228">
        <f t="shared" si="4508"/>
        <v>21</v>
      </c>
      <c r="C2228">
        <f t="shared" si="4541"/>
        <v>30</v>
      </c>
      <c r="E2228">
        <f t="shared" ref="E2228" si="4564">plan_id</f>
        <v>832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10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290</v>
      </c>
      <c r="B2229">
        <f t="shared" si="4508"/>
        <v>21</v>
      </c>
      <c r="C2229">
        <f t="shared" si="4541"/>
        <v>31</v>
      </c>
      <c r="E2229">
        <f t="shared" ref="E2229" si="4566">plan_id</f>
        <v>832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104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290</v>
      </c>
      <c r="B2230">
        <f t="shared" si="4508"/>
        <v>21</v>
      </c>
      <c r="C2230">
        <f t="shared" si="4541"/>
        <v>32</v>
      </c>
      <c r="E2230">
        <f t="shared" ref="E2230" si="4568">plan_id</f>
        <v>832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10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290</v>
      </c>
      <c r="B2231">
        <f t="shared" si="4508"/>
        <v>21</v>
      </c>
      <c r="C2231">
        <f t="shared" si="4541"/>
        <v>33</v>
      </c>
      <c r="E2231">
        <f t="shared" ref="E2231" si="4570">plan_id</f>
        <v>832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10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290</v>
      </c>
      <c r="B2232">
        <f t="shared" si="4508"/>
        <v>21</v>
      </c>
      <c r="C2232">
        <f t="shared" si="4541"/>
        <v>34</v>
      </c>
      <c r="E2232">
        <f t="shared" ref="E2232" si="4572">plan_id</f>
        <v>832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10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290</v>
      </c>
      <c r="B2233">
        <f t="shared" si="4508"/>
        <v>21</v>
      </c>
      <c r="C2233">
        <f t="shared" si="4541"/>
        <v>35</v>
      </c>
      <c r="E2233">
        <f t="shared" ref="E2233" si="4574">plan_id</f>
        <v>832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10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290</v>
      </c>
      <c r="B2234">
        <f t="shared" si="4508"/>
        <v>21</v>
      </c>
      <c r="C2234">
        <f t="shared" si="4541"/>
        <v>36</v>
      </c>
      <c r="E2234">
        <f t="shared" ref="E2234" si="4576">plan_id</f>
        <v>832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10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290</v>
      </c>
      <c r="B2235">
        <f t="shared" si="4508"/>
        <v>21</v>
      </c>
      <c r="C2235">
        <f t="shared" si="4541"/>
        <v>37</v>
      </c>
      <c r="E2235">
        <f t="shared" ref="E2235" si="4578">plan_id</f>
        <v>832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10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7.6499999999999999E-2</v>
      </c>
    </row>
    <row r="2236" spans="1:8" x14ac:dyDescent="0.3">
      <c r="A2236" t="s">
        <v>290</v>
      </c>
      <c r="B2236">
        <f t="shared" si="4508"/>
        <v>21</v>
      </c>
      <c r="C2236">
        <f t="shared" si="4541"/>
        <v>38</v>
      </c>
      <c r="E2236">
        <f t="shared" ref="E2236" si="4580">plan_id</f>
        <v>832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10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t="s">
        <v>290</v>
      </c>
      <c r="B2237">
        <f t="shared" si="4508"/>
        <v>21</v>
      </c>
      <c r="C2237">
        <f t="shared" si="4541"/>
        <v>39</v>
      </c>
      <c r="E2237">
        <f t="shared" ref="E2237" si="4582">plan_id</f>
        <v>832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10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3.3%-4.8%</v>
      </c>
    </row>
    <row r="2238" spans="1:8" x14ac:dyDescent="0.3">
      <c r="A2238" t="s">
        <v>290</v>
      </c>
      <c r="B2238">
        <f t="shared" si="4508"/>
        <v>21</v>
      </c>
      <c r="C2238">
        <f t="shared" si="4541"/>
        <v>40</v>
      </c>
      <c r="E2238">
        <f t="shared" ref="E2238" si="4584">plan_id</f>
        <v>832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10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59-65</v>
      </c>
    </row>
    <row r="2239" spans="1:8" x14ac:dyDescent="0.3">
      <c r="A2239" t="s">
        <v>290</v>
      </c>
      <c r="B2239">
        <f t="shared" si="4508"/>
        <v>21</v>
      </c>
      <c r="C2239">
        <f t="shared" si="4541"/>
        <v>41</v>
      </c>
      <c r="E2239">
        <f t="shared" ref="E2239" si="4586">plan_id</f>
        <v>832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10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59-65</v>
      </c>
    </row>
    <row r="2240" spans="1:8" x14ac:dyDescent="0.3">
      <c r="A2240" t="s">
        <v>290</v>
      </c>
      <c r="B2240">
        <f t="shared" si="4508"/>
        <v>21</v>
      </c>
      <c r="C2240">
        <f t="shared" si="4541"/>
        <v>42</v>
      </c>
      <c r="E2240">
        <f t="shared" ref="E2240" si="4588">plan_id</f>
        <v>832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10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Active Member- RP-2014 White Collar Employee Table; Non-Disabled Retiree/Inactive Member- RP-2014 White Collar Healthy Annuitant Tables</v>
      </c>
    </row>
    <row r="2241" spans="1:8" x14ac:dyDescent="0.3">
      <c r="A2241" t="s">
        <v>290</v>
      </c>
      <c r="B2241">
        <f t="shared" si="4508"/>
        <v>21</v>
      </c>
      <c r="C2241">
        <f t="shared" si="4541"/>
        <v>43</v>
      </c>
      <c r="E2241">
        <f t="shared" ref="E2241" si="4590">plan_id</f>
        <v>832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10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290</v>
      </c>
      <c r="B2242">
        <f t="shared" si="4508"/>
        <v>21</v>
      </c>
      <c r="C2242">
        <f t="shared" si="4541"/>
        <v>44</v>
      </c>
      <c r="E2242">
        <f t="shared" ref="E2242" si="4592">plan_id</f>
        <v>832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10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t="s">
        <v>290</v>
      </c>
      <c r="B2243">
        <f t="shared" si="4508"/>
        <v>21</v>
      </c>
      <c r="C2243">
        <f t="shared" si="4541"/>
        <v>45</v>
      </c>
      <c r="E2243">
        <f t="shared" ref="E2243" si="4594">plan_id</f>
        <v>832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10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290</v>
      </c>
      <c r="B2244">
        <f t="shared" si="4508"/>
        <v>21</v>
      </c>
      <c r="C2244">
        <f t="shared" si="4541"/>
        <v>46</v>
      </c>
      <c r="E2244">
        <f t="shared" ref="E2244" si="4596">plan_id</f>
        <v>832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10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290</v>
      </c>
      <c r="B2245">
        <f t="shared" si="4508"/>
        <v>21</v>
      </c>
      <c r="C2245">
        <f t="shared" si="4541"/>
        <v>47</v>
      </c>
      <c r="E2245">
        <f t="shared" ref="E2245" si="4598">plan_id</f>
        <v>832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10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">
      <c r="A2246" t="s">
        <v>290</v>
      </c>
      <c r="B2246">
        <f t="shared" si="4508"/>
        <v>21</v>
      </c>
      <c r="C2246">
        <f t="shared" si="4541"/>
        <v>48</v>
      </c>
      <c r="E2246">
        <f t="shared" ref="E2246" si="4600">plan_id</f>
        <v>832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10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">
      <c r="A2247" t="s">
        <v>290</v>
      </c>
      <c r="B2247">
        <f t="shared" si="4508"/>
        <v>21</v>
      </c>
      <c r="C2247">
        <f t="shared" si="4541"/>
        <v>49</v>
      </c>
      <c r="E2247">
        <f t="shared" ref="E2247" si="4602">plan_id</f>
        <v>832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10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">
      <c r="A2248" t="s">
        <v>290</v>
      </c>
      <c r="B2248">
        <f t="shared" si="4508"/>
        <v>21</v>
      </c>
      <c r="C2248">
        <f t="shared" si="4541"/>
        <v>50</v>
      </c>
      <c r="E2248">
        <f t="shared" ref="E2248" si="4604">plan_id</f>
        <v>832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10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7.6499999999999999E-2</v>
      </c>
    </row>
    <row r="2249" spans="1:8" x14ac:dyDescent="0.3">
      <c r="A2249" t="s">
        <v>290</v>
      </c>
      <c r="B2249">
        <f t="shared" si="4508"/>
        <v>21</v>
      </c>
      <c r="C2249">
        <f t="shared" si="4541"/>
        <v>51</v>
      </c>
      <c r="E2249">
        <f t="shared" ref="E2249" si="4606">plan_id</f>
        <v>832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10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290</v>
      </c>
      <c r="B2250">
        <f t="shared" si="4508"/>
        <v>21</v>
      </c>
      <c r="C2250">
        <f t="shared" si="4541"/>
        <v>52</v>
      </c>
      <c r="E2250">
        <f t="shared" ref="E2250" si="4608">plan_id</f>
        <v>832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10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8.0500000000000002E-2</v>
      </c>
    </row>
    <row r="2251" spans="1:8" x14ac:dyDescent="0.3">
      <c r="A2251" t="s">
        <v>290</v>
      </c>
      <c r="B2251">
        <f t="shared" si="4508"/>
        <v>21</v>
      </c>
      <c r="C2251">
        <f t="shared" si="4541"/>
        <v>53</v>
      </c>
      <c r="E2251">
        <f t="shared" ref="E2251" si="4610">plan_id</f>
        <v>832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104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290</v>
      </c>
      <c r="B2252">
        <f t="shared" si="4508"/>
        <v>21</v>
      </c>
      <c r="C2252">
        <f t="shared" si="4541"/>
        <v>54</v>
      </c>
      <c r="E2252">
        <f t="shared" ref="E2252" si="4612">plan_id</f>
        <v>832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10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9.4799999999999995E-2</v>
      </c>
    </row>
    <row r="2253" spans="1:8" x14ac:dyDescent="0.3">
      <c r="A2253" t="s">
        <v>290</v>
      </c>
      <c r="B2253">
        <f t="shared" si="4508"/>
        <v>21</v>
      </c>
      <c r="C2253">
        <f t="shared" si="4541"/>
        <v>55</v>
      </c>
      <c r="E2253">
        <f t="shared" ref="E2253" si="4614">plan_id</f>
        <v>832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10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0.1115</v>
      </c>
    </row>
    <row r="2254" spans="1:8" x14ac:dyDescent="0.3">
      <c r="A2254" t="s">
        <v>290</v>
      </c>
      <c r="B2254">
        <f t="shared" si="4508"/>
        <v>21</v>
      </c>
      <c r="C2254">
        <f t="shared" si="4541"/>
        <v>56</v>
      </c>
      <c r="E2254">
        <f t="shared" ref="E2254" si="4616">plan_id</f>
        <v>832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10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6.6740741090351246E-4</v>
      </c>
    </row>
    <row r="2255" spans="1:8" x14ac:dyDescent="0.3">
      <c r="A2255" t="s">
        <v>290</v>
      </c>
      <c r="B2255">
        <f t="shared" si="4508"/>
        <v>21</v>
      </c>
      <c r="C2255">
        <f t="shared" si="4541"/>
        <v>57</v>
      </c>
      <c r="E2255">
        <f t="shared" ref="E2255" si="4618">plan_id</f>
        <v>832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10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t="s">
        <v>290</v>
      </c>
      <c r="B2256">
        <f t="shared" si="4508"/>
        <v>21</v>
      </c>
      <c r="C2256">
        <f t="shared" si="4541"/>
        <v>58</v>
      </c>
      <c r="E2256">
        <f t="shared" ref="E2256" si="4620">plan_id</f>
        <v>832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10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20319561584</v>
      </c>
    </row>
    <row r="2257" spans="1:8" x14ac:dyDescent="0.3">
      <c r="A2257" t="s">
        <v>290</v>
      </c>
      <c r="B2257">
        <f t="shared" si="4508"/>
        <v>21</v>
      </c>
      <c r="C2257">
        <f t="shared" si="4541"/>
        <v>59</v>
      </c>
      <c r="E2257">
        <f t="shared" ref="E2257" si="4622">plan_id</f>
        <v>832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10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30871879907</v>
      </c>
    </row>
    <row r="2258" spans="1:8" x14ac:dyDescent="0.3">
      <c r="A2258" t="s">
        <v>290</v>
      </c>
      <c r="B2258">
        <f t="shared" si="4508"/>
        <v>21</v>
      </c>
      <c r="C2258">
        <f t="shared" si="4541"/>
        <v>60</v>
      </c>
      <c r="E2258">
        <f t="shared" ref="E2258" si="4624">plan_id</f>
        <v>832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10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10552318323</v>
      </c>
    </row>
    <row r="2259" spans="1:8" x14ac:dyDescent="0.3">
      <c r="A2259" t="s">
        <v>290</v>
      </c>
      <c r="B2259">
        <f t="shared" si="4508"/>
        <v>21</v>
      </c>
      <c r="C2259">
        <f t="shared" si="4541"/>
        <v>61</v>
      </c>
      <c r="E2259">
        <f t="shared" ref="E2259" si="4626">plan_id</f>
        <v>832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10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0.65800000000000003</v>
      </c>
    </row>
    <row r="2260" spans="1:8" x14ac:dyDescent="0.3">
      <c r="A2260" t="s">
        <v>290</v>
      </c>
      <c r="B2260">
        <f t="shared" si="4508"/>
        <v>21</v>
      </c>
      <c r="C2260">
        <f t="shared" si="4541"/>
        <v>62</v>
      </c>
      <c r="E2260">
        <f t="shared" ref="E2260" si="4628">plan_id</f>
        <v>832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10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3998051313</v>
      </c>
    </row>
    <row r="2261" spans="1:8" x14ac:dyDescent="0.3">
      <c r="A2261" t="s">
        <v>290</v>
      </c>
      <c r="B2261">
        <f t="shared" si="4508"/>
        <v>21</v>
      </c>
      <c r="C2261">
        <f t="shared" si="4541"/>
        <v>63</v>
      </c>
      <c r="E2261">
        <f t="shared" ref="E2261" si="4630">plan_id</f>
        <v>832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10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-319679363</v>
      </c>
    </row>
    <row r="2262" spans="1:8" x14ac:dyDescent="0.3">
      <c r="A2262" t="s">
        <v>290</v>
      </c>
      <c r="B2262">
        <f t="shared" si="4508"/>
        <v>21</v>
      </c>
      <c r="C2262">
        <f t="shared" si="4541"/>
        <v>64</v>
      </c>
      <c r="E2262">
        <f t="shared" ref="E2262" si="4632">plan_id</f>
        <v>832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10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290</v>
      </c>
      <c r="B2263">
        <f t="shared" si="4508"/>
        <v>21</v>
      </c>
      <c r="C2263">
        <f t="shared" si="4541"/>
        <v>65</v>
      </c>
      <c r="E2263">
        <f t="shared" ref="E2263" si="4634">plan_id</f>
        <v>832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10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290</v>
      </c>
      <c r="B2264">
        <f t="shared" si="4508"/>
        <v>21</v>
      </c>
      <c r="C2264">
        <f t="shared" si="4541"/>
        <v>66</v>
      </c>
      <c r="E2264">
        <f t="shared" ref="E2264" si="4636">plan_id</f>
        <v>832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10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290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832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10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290</v>
      </c>
      <c r="B2266">
        <f>B2265</f>
        <v>21</v>
      </c>
      <c r="C2266">
        <f t="shared" si="4541"/>
        <v>68</v>
      </c>
      <c r="E2266">
        <f t="shared" ref="E2266" si="4641">plan_id</f>
        <v>832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10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290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832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10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290</v>
      </c>
      <c r="B2268">
        <f t="shared" si="4643"/>
        <v>21</v>
      </c>
      <c r="C2268">
        <f t="shared" si="4541"/>
        <v>70</v>
      </c>
      <c r="E2268">
        <f t="shared" ref="E2268" si="4646">plan_id</f>
        <v>832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10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-32593912</v>
      </c>
    </row>
    <row r="2269" spans="1:8" x14ac:dyDescent="0.3">
      <c r="A2269" t="s">
        <v>290</v>
      </c>
      <c r="B2269">
        <f t="shared" si="4643"/>
        <v>21</v>
      </c>
      <c r="C2269">
        <f t="shared" si="4541"/>
        <v>71</v>
      </c>
      <c r="E2269">
        <f t="shared" ref="E2269" si="4648">plan_id</f>
        <v>832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10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290</v>
      </c>
      <c r="B2270">
        <f t="shared" si="4643"/>
        <v>21</v>
      </c>
      <c r="C2270">
        <f t="shared" si="4541"/>
        <v>72</v>
      </c>
      <c r="E2270">
        <f t="shared" ref="E2270" si="4650">plan_id</f>
        <v>832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10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290</v>
      </c>
      <c r="B2271">
        <f t="shared" si="4643"/>
        <v>21</v>
      </c>
      <c r="C2271">
        <f t="shared" si="4541"/>
        <v>73</v>
      </c>
      <c r="E2271">
        <f t="shared" ref="E2271" si="4652">plan_id</f>
        <v>832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10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290</v>
      </c>
      <c r="B2272">
        <f t="shared" si="4643"/>
        <v>21</v>
      </c>
      <c r="C2272">
        <f t="shared" si="4541"/>
        <v>74</v>
      </c>
      <c r="E2272">
        <f t="shared" ref="E2272" si="4654">plan_id</f>
        <v>832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10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290</v>
      </c>
      <c r="B2273">
        <f t="shared" si="4643"/>
        <v>21</v>
      </c>
      <c r="C2273">
        <f t="shared" si="4541"/>
        <v>75</v>
      </c>
      <c r="E2273">
        <f t="shared" ref="E2273" si="4656">plan_id</f>
        <v>832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10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290</v>
      </c>
      <c r="B2274">
        <f t="shared" si="4643"/>
        <v>21</v>
      </c>
      <c r="C2274">
        <f t="shared" si="4541"/>
        <v>76</v>
      </c>
      <c r="E2274">
        <f t="shared" ref="E2274" si="4658">plan_id</f>
        <v>832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10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290</v>
      </c>
      <c r="B2275">
        <f t="shared" si="4643"/>
        <v>21</v>
      </c>
      <c r="C2275">
        <f t="shared" si="4541"/>
        <v>77</v>
      </c>
      <c r="E2275">
        <f t="shared" ref="E2275" si="4660">plan_id</f>
        <v>832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10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90526250</v>
      </c>
    </row>
    <row r="2276" spans="1:8" x14ac:dyDescent="0.3">
      <c r="A2276" t="s">
        <v>290</v>
      </c>
      <c r="B2276">
        <f t="shared" si="4643"/>
        <v>21</v>
      </c>
      <c r="C2276">
        <f t="shared" si="4541"/>
        <v>78</v>
      </c>
      <c r="E2276">
        <f t="shared" ref="E2276" si="4662">plan_id</f>
        <v>832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10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-157854237</v>
      </c>
    </row>
    <row r="2277" spans="1:8" x14ac:dyDescent="0.3">
      <c r="A2277" t="s">
        <v>290</v>
      </c>
      <c r="B2277">
        <f t="shared" si="4643"/>
        <v>21</v>
      </c>
      <c r="C2277">
        <f t="shared" si="4541"/>
        <v>79</v>
      </c>
      <c r="E2277">
        <f t="shared" ref="E2277" si="4664">plan_id</f>
        <v>832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10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290</v>
      </c>
      <c r="B2278">
        <f t="shared" si="4643"/>
        <v>21</v>
      </c>
      <c r="C2278">
        <f t="shared" si="4541"/>
        <v>80</v>
      </c>
      <c r="E2278">
        <f t="shared" ref="E2278" si="4666">plan_id</f>
        <v>832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10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290</v>
      </c>
      <c r="B2279">
        <f t="shared" si="4643"/>
        <v>21</v>
      </c>
      <c r="C2279">
        <f t="shared" si="4541"/>
        <v>81</v>
      </c>
      <c r="E2279">
        <f t="shared" ref="E2279" si="4668">plan_id</f>
        <v>832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10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290</v>
      </c>
      <c r="B2280">
        <f t="shared" si="4643"/>
        <v>21</v>
      </c>
      <c r="C2280">
        <f t="shared" si="4541"/>
        <v>82</v>
      </c>
      <c r="E2280">
        <f t="shared" ref="E2280" si="4670">plan_id</f>
        <v>832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10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-9509664</v>
      </c>
    </row>
    <row r="2281" spans="1:8" x14ac:dyDescent="0.3">
      <c r="A2281" t="s">
        <v>290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832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10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290</v>
      </c>
      <c r="B2282">
        <f t="shared" si="4643"/>
        <v>21</v>
      </c>
      <c r="C2282">
        <f t="shared" si="4672"/>
        <v>84</v>
      </c>
      <c r="E2282">
        <f t="shared" ref="E2282" si="4675">plan_id</f>
        <v>832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10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290</v>
      </c>
      <c r="B2283">
        <f t="shared" si="4643"/>
        <v>21</v>
      </c>
      <c r="C2283">
        <f t="shared" si="4672"/>
        <v>85</v>
      </c>
      <c r="E2283">
        <f t="shared" ref="E2283" si="4677">plan_id</f>
        <v>832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10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290</v>
      </c>
      <c r="B2284">
        <f t="shared" si="4643"/>
        <v>21</v>
      </c>
      <c r="C2284">
        <f t="shared" si="4672"/>
        <v>86</v>
      </c>
      <c r="E2284">
        <f t="shared" ref="E2284" si="4679">plan_id</f>
        <v>832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10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119414</v>
      </c>
    </row>
    <row r="2285" spans="1:8" x14ac:dyDescent="0.3">
      <c r="A2285" t="s">
        <v>290</v>
      </c>
      <c r="B2285">
        <f t="shared" si="4643"/>
        <v>21</v>
      </c>
      <c r="C2285">
        <f t="shared" si="4672"/>
        <v>87</v>
      </c>
      <c r="E2285">
        <f t="shared" ref="E2285" si="4681">plan_id</f>
        <v>832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10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290</v>
      </c>
      <c r="B2286">
        <f t="shared" si="4643"/>
        <v>21</v>
      </c>
      <c r="C2286">
        <f t="shared" si="4672"/>
        <v>88</v>
      </c>
      <c r="E2286">
        <f t="shared" ref="E2286" si="4683">plan_id</f>
        <v>832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10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290</v>
      </c>
      <c r="B2287">
        <f t="shared" si="4643"/>
        <v>21</v>
      </c>
      <c r="C2287">
        <f t="shared" si="4672"/>
        <v>89</v>
      </c>
      <c r="E2287">
        <f t="shared" ref="E2287" si="4685">plan_id</f>
        <v>832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10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44451679</v>
      </c>
    </row>
    <row r="2288" spans="1:8" x14ac:dyDescent="0.3">
      <c r="A2288" t="s">
        <v>290</v>
      </c>
      <c r="B2288">
        <f t="shared" si="4643"/>
        <v>21</v>
      </c>
      <c r="C2288">
        <f t="shared" si="4672"/>
        <v>90</v>
      </c>
      <c r="E2288">
        <f t="shared" ref="E2288" si="4687">plan_id</f>
        <v>832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10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-8585163</v>
      </c>
    </row>
    <row r="2289" spans="1:8" x14ac:dyDescent="0.3">
      <c r="A2289" t="s">
        <v>290</v>
      </c>
      <c r="B2289">
        <f t="shared" si="4643"/>
        <v>21</v>
      </c>
      <c r="C2289">
        <f t="shared" si="4672"/>
        <v>91</v>
      </c>
      <c r="E2289">
        <f t="shared" ref="E2289" si="4689">plan_id</f>
        <v>832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10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688003495</v>
      </c>
    </row>
    <row r="2290" spans="1:8" x14ac:dyDescent="0.3">
      <c r="A2290" t="s">
        <v>290</v>
      </c>
      <c r="B2290">
        <f t="shared" si="4643"/>
        <v>21</v>
      </c>
      <c r="C2290">
        <f t="shared" si="4672"/>
        <v>92</v>
      </c>
      <c r="E2290">
        <f t="shared" ref="E2290" si="4691">plan_id</f>
        <v>832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10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812519316</v>
      </c>
    </row>
    <row r="2291" spans="1:8" x14ac:dyDescent="0.3">
      <c r="A2291" t="s">
        <v>290</v>
      </c>
      <c r="B2291">
        <f t="shared" si="4643"/>
        <v>21</v>
      </c>
      <c r="C2291">
        <f t="shared" si="4672"/>
        <v>93</v>
      </c>
      <c r="E2291">
        <f t="shared" ref="E2291" si="4694">plan_id</f>
        <v>832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10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290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832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10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">
      <c r="A2293" t="s">
        <v>290</v>
      </c>
      <c r="B2293">
        <f t="shared" si="4696"/>
        <v>22</v>
      </c>
      <c r="C2293">
        <f t="shared" si="4672"/>
        <v>4</v>
      </c>
      <c r="E2293">
        <f t="shared" ref="E2293" si="4699">plan_id</f>
        <v>832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10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&amp; FOSTER ACTUARIES AND CONSULTANTS</v>
      </c>
    </row>
    <row r="2294" spans="1:8" x14ac:dyDescent="0.3">
      <c r="A2294" t="s">
        <v>290</v>
      </c>
      <c r="B2294">
        <f t="shared" si="4696"/>
        <v>22</v>
      </c>
      <c r="C2294">
        <f t="shared" si="4672"/>
        <v>5</v>
      </c>
      <c r="E2294">
        <f t="shared" ref="E2294" si="4701">plan_id</f>
        <v>832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10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0.1116</v>
      </c>
    </row>
    <row r="2295" spans="1:8" x14ac:dyDescent="0.3">
      <c r="A2295" t="s">
        <v>290</v>
      </c>
      <c r="B2295">
        <f t="shared" si="4696"/>
        <v>22</v>
      </c>
      <c r="C2295">
        <f t="shared" si="4672"/>
        <v>6</v>
      </c>
      <c r="E2295">
        <f t="shared" ref="E2295" si="4703">plan_id</f>
        <v>832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10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3.1800000000000002E-2</v>
      </c>
    </row>
    <row r="2296" spans="1:8" x14ac:dyDescent="0.3">
      <c r="A2296" t="s">
        <v>290</v>
      </c>
      <c r="B2296">
        <f t="shared" si="4696"/>
        <v>22</v>
      </c>
      <c r="C2296">
        <f t="shared" si="4672"/>
        <v>7</v>
      </c>
      <c r="E2296">
        <f t="shared" ref="E2296" si="4705">plan_id</f>
        <v>832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10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7.980000000000001E-2</v>
      </c>
    </row>
    <row r="2297" spans="1:8" x14ac:dyDescent="0.3">
      <c r="A2297" t="s">
        <v>290</v>
      </c>
      <c r="B2297">
        <f t="shared" si="4696"/>
        <v>22</v>
      </c>
      <c r="C2297">
        <f t="shared" si="4672"/>
        <v>8</v>
      </c>
      <c r="E2297">
        <f t="shared" ref="E2297" si="4707">plan_id</f>
        <v>832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10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-1093595853</v>
      </c>
    </row>
    <row r="2298" spans="1:8" x14ac:dyDescent="0.3">
      <c r="A2298" t="s">
        <v>290</v>
      </c>
      <c r="B2298">
        <f t="shared" si="4696"/>
        <v>22</v>
      </c>
      <c r="C2298">
        <f t="shared" si="4672"/>
        <v>9</v>
      </c>
      <c r="E2298">
        <f t="shared" ref="E2298" si="4709">plan_id</f>
        <v>832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10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0.22220000000000001</v>
      </c>
    </row>
    <row r="2299" spans="1:8" x14ac:dyDescent="0.3">
      <c r="A2299" t="s">
        <v>290</v>
      </c>
      <c r="B2299">
        <f t="shared" si="4696"/>
        <v>22</v>
      </c>
      <c r="C2299">
        <f t="shared" si="4672"/>
        <v>10</v>
      </c>
      <c r="E2299">
        <f t="shared" ref="E2299" si="4711">plan_id</f>
        <v>832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10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0.22220000000000001</v>
      </c>
    </row>
    <row r="2300" spans="1:8" x14ac:dyDescent="0.3">
      <c r="A2300" t="s">
        <v>290</v>
      </c>
      <c r="B2300">
        <f t="shared" si="4696"/>
        <v>22</v>
      </c>
      <c r="C2300">
        <f t="shared" si="4672"/>
        <v>11</v>
      </c>
      <c r="E2300">
        <f t="shared" ref="E2300" si="4713">plan_id</f>
        <v>832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10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290</v>
      </c>
      <c r="B2301">
        <f t="shared" si="4696"/>
        <v>22</v>
      </c>
      <c r="C2301">
        <f t="shared" si="4672"/>
        <v>12</v>
      </c>
      <c r="E2301">
        <f t="shared" ref="E2301" si="4715">plan_id</f>
        <v>832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10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1622738503</v>
      </c>
    </row>
    <row r="2302" spans="1:8" x14ac:dyDescent="0.3">
      <c r="A2302" t="s">
        <v>290</v>
      </c>
      <c r="B2302">
        <f t="shared" si="4696"/>
        <v>22</v>
      </c>
      <c r="C2302">
        <f t="shared" si="4672"/>
        <v>13</v>
      </c>
      <c r="E2302">
        <f t="shared" ref="E2302" si="4717">plan_id</f>
        <v>832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10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341398896</v>
      </c>
    </row>
    <row r="2303" spans="1:8" x14ac:dyDescent="0.3">
      <c r="A2303" t="s">
        <v>290</v>
      </c>
      <c r="B2303">
        <f t="shared" si="4696"/>
        <v>22</v>
      </c>
      <c r="C2303">
        <f t="shared" si="4672"/>
        <v>14</v>
      </c>
      <c r="E2303">
        <f t="shared" ref="E2303" si="4719">plan_id</f>
        <v>832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10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290</v>
      </c>
      <c r="B2304">
        <f t="shared" si="4696"/>
        <v>22</v>
      </c>
      <c r="C2304">
        <f t="shared" si="4672"/>
        <v>15</v>
      </c>
      <c r="E2304">
        <f t="shared" ref="E2304" si="4721">plan_id</f>
        <v>832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10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0.11799999999999999</v>
      </c>
    </row>
    <row r="2305" spans="1:8" x14ac:dyDescent="0.3">
      <c r="A2305" t="s">
        <v>290</v>
      </c>
      <c r="B2305">
        <f t="shared" si="4696"/>
        <v>22</v>
      </c>
      <c r="C2305">
        <f t="shared" si="4672"/>
        <v>16</v>
      </c>
      <c r="E2305">
        <f t="shared" ref="E2305" si="4723">plan_id</f>
        <v>832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10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290</v>
      </c>
      <c r="B2306">
        <f t="shared" si="4696"/>
        <v>22</v>
      </c>
      <c r="C2306">
        <f t="shared" si="4672"/>
        <v>17</v>
      </c>
      <c r="E2306">
        <f t="shared" ref="E2306" si="4725">plan_id</f>
        <v>832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10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290</v>
      </c>
      <c r="B2307">
        <f t="shared" si="4696"/>
        <v>22</v>
      </c>
      <c r="C2307">
        <f t="shared" si="4672"/>
        <v>18</v>
      </c>
      <c r="E2307">
        <f t="shared" ref="E2307" si="4727">plan_id</f>
        <v>832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10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0.254</v>
      </c>
    </row>
    <row r="2308" spans="1:8" x14ac:dyDescent="0.3">
      <c r="A2308" t="s">
        <v>290</v>
      </c>
      <c r="B2308">
        <f t="shared" si="4696"/>
        <v>22</v>
      </c>
      <c r="C2308">
        <f t="shared" si="4672"/>
        <v>19</v>
      </c>
      <c r="E2308">
        <f t="shared" ref="E2308" si="4729">plan_id</f>
        <v>832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104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Teachers: 8% ;Lunch plan A: 9.10%; Lunch Plan B: 5%</v>
      </c>
    </row>
    <row r="2309" spans="1:8" x14ac:dyDescent="0.3">
      <c r="A2309" t="s">
        <v>290</v>
      </c>
      <c r="B2309">
        <f t="shared" si="4696"/>
        <v>22</v>
      </c>
      <c r="C2309">
        <f t="shared" si="4672"/>
        <v>20</v>
      </c>
      <c r="E2309">
        <f t="shared" ref="E2309" si="4731">plan_id</f>
        <v>832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10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290</v>
      </c>
      <c r="B2310">
        <f t="shared" si="4696"/>
        <v>22</v>
      </c>
      <c r="C2310">
        <f t="shared" si="4672"/>
        <v>21</v>
      </c>
      <c r="E2310">
        <f t="shared" ref="E2310" si="4733">plan_id</f>
        <v>832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10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290</v>
      </c>
      <c r="B2311">
        <f t="shared" si="4696"/>
        <v>22</v>
      </c>
      <c r="C2311">
        <f t="shared" si="4672"/>
        <v>22</v>
      </c>
      <c r="E2311">
        <f t="shared" ref="E2311" si="4735">plan_id</f>
        <v>832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10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290</v>
      </c>
      <c r="B2312">
        <f t="shared" si="4696"/>
        <v>22</v>
      </c>
      <c r="C2312">
        <f t="shared" si="4672"/>
        <v>23</v>
      </c>
      <c r="E2312">
        <f t="shared" ref="E2312" si="4737">plan_id</f>
        <v>832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10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1. Jan 1 '11- 2.5% accrual rate, min 5 years of service;2. Hired after Jul 1 '99- 2.5%, 25-30 yrs of service; Hired before Jul 1 '99-2% accrual rate/2.5% (20 yrs of service)</v>
      </c>
    </row>
    <row r="2313" spans="1:8" x14ac:dyDescent="0.3">
      <c r="A2313" t="s">
        <v>290</v>
      </c>
      <c r="B2313">
        <f t="shared" si="4696"/>
        <v>22</v>
      </c>
      <c r="C2313">
        <f t="shared" si="4672"/>
        <v>24</v>
      </c>
      <c r="E2313">
        <f t="shared" ref="E2313" si="4739">plan_id</f>
        <v>832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10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290</v>
      </c>
      <c r="B2314">
        <f t="shared" si="4696"/>
        <v>22</v>
      </c>
      <c r="C2314">
        <f t="shared" si="4672"/>
        <v>25</v>
      </c>
      <c r="E2314">
        <f t="shared" ref="E2314" si="4741">plan_id</f>
        <v>832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10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290</v>
      </c>
      <c r="B2315">
        <f t="shared" si="4696"/>
        <v>22</v>
      </c>
      <c r="C2315">
        <f t="shared" si="4672"/>
        <v>26</v>
      </c>
      <c r="E2315">
        <f t="shared" ref="E2315" si="4743">plan_id</f>
        <v>832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10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2.5000000000000001E-2</v>
      </c>
    </row>
    <row r="2316" spans="1:8" x14ac:dyDescent="0.3">
      <c r="A2316" t="s">
        <v>290</v>
      </c>
      <c r="B2316">
        <f t="shared" si="4696"/>
        <v>22</v>
      </c>
      <c r="C2316">
        <f t="shared" si="4672"/>
        <v>27</v>
      </c>
      <c r="E2316">
        <f t="shared" ref="E2316" si="4745">plan_id</f>
        <v>832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10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290</v>
      </c>
      <c r="B2317">
        <f t="shared" si="4696"/>
        <v>22</v>
      </c>
      <c r="C2317">
        <f t="shared" si="4672"/>
        <v>28</v>
      </c>
      <c r="E2317">
        <f t="shared" ref="E2317" si="4747">plan_id</f>
        <v>832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10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290</v>
      </c>
      <c r="B2318">
        <f t="shared" si="4696"/>
        <v>22</v>
      </c>
      <c r="C2318">
        <f t="shared" si="4672"/>
        <v>29</v>
      </c>
      <c r="E2318">
        <f t="shared" ref="E2318" si="4749">plan_id</f>
        <v>832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10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">
      <c r="A2319" t="s">
        <v>290</v>
      </c>
      <c r="B2319">
        <f t="shared" si="4696"/>
        <v>22</v>
      </c>
      <c r="C2319">
        <f t="shared" si="4672"/>
        <v>30</v>
      </c>
      <c r="E2319">
        <f t="shared" ref="E2319" si="4751">plan_id</f>
        <v>832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10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290</v>
      </c>
      <c r="B2320">
        <f t="shared" si="4696"/>
        <v>22</v>
      </c>
      <c r="C2320">
        <f t="shared" si="4672"/>
        <v>31</v>
      </c>
      <c r="E2320">
        <f t="shared" ref="E2320" si="4753">plan_id</f>
        <v>832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10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290</v>
      </c>
      <c r="B2321">
        <f t="shared" si="4696"/>
        <v>22</v>
      </c>
      <c r="C2321">
        <f t="shared" si="4672"/>
        <v>32</v>
      </c>
      <c r="E2321">
        <f t="shared" ref="E2321" si="4755">plan_id</f>
        <v>832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10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290</v>
      </c>
      <c r="B2322">
        <f t="shared" si="4696"/>
        <v>22</v>
      </c>
      <c r="C2322">
        <f t="shared" si="4672"/>
        <v>33</v>
      </c>
      <c r="E2322">
        <f t="shared" ref="E2322" si="4757">plan_id</f>
        <v>832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10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290</v>
      </c>
      <c r="B2323">
        <f t="shared" si="4696"/>
        <v>22</v>
      </c>
      <c r="C2323">
        <f t="shared" si="4672"/>
        <v>34</v>
      </c>
      <c r="E2323">
        <f t="shared" ref="E2323" si="4759">plan_id</f>
        <v>832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10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290</v>
      </c>
      <c r="B2324">
        <f t="shared" si="4696"/>
        <v>22</v>
      </c>
      <c r="C2324">
        <f t="shared" si="4672"/>
        <v>35</v>
      </c>
      <c r="E2324">
        <f t="shared" ref="E2324" si="4761">plan_id</f>
        <v>832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10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290</v>
      </c>
      <c r="B2325">
        <f t="shared" si="4696"/>
        <v>22</v>
      </c>
      <c r="C2325">
        <f t="shared" si="4672"/>
        <v>36</v>
      </c>
      <c r="E2325">
        <f t="shared" ref="E2325" si="4763">plan_id</f>
        <v>832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10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290</v>
      </c>
      <c r="B2326">
        <f t="shared" si="4696"/>
        <v>22</v>
      </c>
      <c r="C2326">
        <f t="shared" si="4672"/>
        <v>37</v>
      </c>
      <c r="E2326">
        <f t="shared" ref="E2326" si="4765">plan_id</f>
        <v>832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10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7.5499999999999998E-2</v>
      </c>
    </row>
    <row r="2327" spans="1:8" x14ac:dyDescent="0.3">
      <c r="A2327" t="s">
        <v>290</v>
      </c>
      <c r="B2327">
        <f t="shared" si="4696"/>
        <v>22</v>
      </c>
      <c r="C2327">
        <f t="shared" si="4672"/>
        <v>38</v>
      </c>
      <c r="E2327">
        <f t="shared" ref="E2327" si="4767">plan_id</f>
        <v>832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10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t="s">
        <v>290</v>
      </c>
      <c r="B2328">
        <f t="shared" si="4696"/>
        <v>22</v>
      </c>
      <c r="C2328">
        <f t="shared" si="4672"/>
        <v>39</v>
      </c>
      <c r="E2328">
        <f t="shared" ref="E2328" si="4769">plan_id</f>
        <v>832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10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3.3%-4.8%</v>
      </c>
    </row>
    <row r="2329" spans="1:8" x14ac:dyDescent="0.3">
      <c r="A2329" t="s">
        <v>290</v>
      </c>
      <c r="B2329">
        <f t="shared" si="4696"/>
        <v>22</v>
      </c>
      <c r="C2329">
        <f t="shared" si="4672"/>
        <v>40</v>
      </c>
      <c r="E2329">
        <f t="shared" ref="E2329" si="4771">plan_id</f>
        <v>832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10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64-66</v>
      </c>
    </row>
    <row r="2330" spans="1:8" x14ac:dyDescent="0.3">
      <c r="A2330" t="s">
        <v>290</v>
      </c>
      <c r="B2330">
        <f t="shared" si="4696"/>
        <v>22</v>
      </c>
      <c r="C2330">
        <f t="shared" si="4672"/>
        <v>41</v>
      </c>
      <c r="E2330">
        <f t="shared" ref="E2330" si="4773">plan_id</f>
        <v>832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10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64-66</v>
      </c>
    </row>
    <row r="2331" spans="1:8" x14ac:dyDescent="0.3">
      <c r="A2331" t="s">
        <v>290</v>
      </c>
      <c r="B2331">
        <f t="shared" si="4696"/>
        <v>22</v>
      </c>
      <c r="C2331">
        <f t="shared" si="4672"/>
        <v>42</v>
      </c>
      <c r="E2331">
        <f t="shared" ref="E2331" si="4775">plan_id</f>
        <v>832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10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Active Member- RP-2014 White Collar Employee Table; Non-Disabled Retiree/Inactive Member- RP-2014 White Collar Healthy Annuitant Tables</v>
      </c>
    </row>
    <row r="2332" spans="1:8" x14ac:dyDescent="0.3">
      <c r="A2332" t="s">
        <v>290</v>
      </c>
      <c r="B2332">
        <f t="shared" si="4696"/>
        <v>22</v>
      </c>
      <c r="C2332">
        <f t="shared" si="4672"/>
        <v>43</v>
      </c>
      <c r="E2332">
        <f t="shared" ref="E2332" si="4777">plan_id</f>
        <v>832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10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290</v>
      </c>
      <c r="B2333">
        <f t="shared" si="4696"/>
        <v>22</v>
      </c>
      <c r="C2333">
        <f t="shared" si="4672"/>
        <v>44</v>
      </c>
      <c r="E2333">
        <f t="shared" ref="E2333" si="4779">plan_id</f>
        <v>832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10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t="s">
        <v>290</v>
      </c>
      <c r="B2334">
        <f t="shared" si="4696"/>
        <v>22</v>
      </c>
      <c r="C2334">
        <f t="shared" si="4672"/>
        <v>45</v>
      </c>
      <c r="E2334">
        <f t="shared" ref="E2334" si="4781">plan_id</f>
        <v>832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10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290</v>
      </c>
      <c r="B2335">
        <f t="shared" si="4696"/>
        <v>22</v>
      </c>
      <c r="C2335">
        <f t="shared" si="4672"/>
        <v>46</v>
      </c>
      <c r="E2335">
        <f t="shared" ref="E2335" si="4783">plan_id</f>
        <v>832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10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290</v>
      </c>
      <c r="B2336">
        <f t="shared" si="4696"/>
        <v>22</v>
      </c>
      <c r="C2336">
        <f t="shared" si="4672"/>
        <v>47</v>
      </c>
      <c r="E2336">
        <f t="shared" ref="E2336" si="4785">plan_id</f>
        <v>832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10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</v>
      </c>
    </row>
    <row r="2337" spans="1:8" x14ac:dyDescent="0.3">
      <c r="A2337" t="s">
        <v>290</v>
      </c>
      <c r="B2337">
        <f t="shared" si="4696"/>
        <v>22</v>
      </c>
      <c r="C2337">
        <f t="shared" si="4672"/>
        <v>48</v>
      </c>
      <c r="E2337">
        <f t="shared" ref="E2337" si="4787">plan_id</f>
        <v>832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10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">
      <c r="A2338" t="s">
        <v>290</v>
      </c>
      <c r="B2338">
        <f t="shared" si="4696"/>
        <v>22</v>
      </c>
      <c r="C2338">
        <f t="shared" si="4672"/>
        <v>49</v>
      </c>
      <c r="E2338">
        <f t="shared" ref="E2338" si="4789">plan_id</f>
        <v>832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10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">
      <c r="A2339" t="s">
        <v>290</v>
      </c>
      <c r="B2339">
        <f t="shared" si="4696"/>
        <v>22</v>
      </c>
      <c r="C2339">
        <f t="shared" si="4672"/>
        <v>50</v>
      </c>
      <c r="E2339">
        <f t="shared" ref="E2339" si="4791">plan_id</f>
        <v>832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10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7.5499999999999998E-2</v>
      </c>
    </row>
    <row r="2340" spans="1:8" x14ac:dyDescent="0.3">
      <c r="A2340" t="s">
        <v>290</v>
      </c>
      <c r="B2340">
        <f t="shared" si="4696"/>
        <v>22</v>
      </c>
      <c r="C2340">
        <f t="shared" si="4672"/>
        <v>51</v>
      </c>
      <c r="E2340">
        <f t="shared" ref="E2340" si="4793">plan_id</f>
        <v>832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10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290</v>
      </c>
      <c r="B2341">
        <f t="shared" si="4696"/>
        <v>22</v>
      </c>
      <c r="C2341">
        <f t="shared" si="4672"/>
        <v>52</v>
      </c>
      <c r="E2341">
        <f t="shared" ref="E2341" si="4795">plan_id</f>
        <v>832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10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7.9500000000000001E-2</v>
      </c>
    </row>
    <row r="2342" spans="1:8" x14ac:dyDescent="0.3">
      <c r="A2342" t="s">
        <v>290</v>
      </c>
      <c r="B2342">
        <f t="shared" si="4696"/>
        <v>22</v>
      </c>
      <c r="C2342">
        <f t="shared" si="4672"/>
        <v>53</v>
      </c>
      <c r="E2342">
        <f t="shared" ref="E2342" si="4797">plan_id</f>
        <v>832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10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290</v>
      </c>
      <c r="B2343">
        <f t="shared" si="4696"/>
        <v>22</v>
      </c>
      <c r="C2343">
        <f t="shared" si="4672"/>
        <v>54</v>
      </c>
      <c r="E2343">
        <f t="shared" ref="E2343" si="4799">plan_id</f>
        <v>832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10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7.4800000000000005E-2</v>
      </c>
    </row>
    <row r="2344" spans="1:8" x14ac:dyDescent="0.3">
      <c r="A2344" t="s">
        <v>290</v>
      </c>
      <c r="B2344">
        <f t="shared" si="4696"/>
        <v>22</v>
      </c>
      <c r="C2344">
        <f t="shared" si="4672"/>
        <v>55</v>
      </c>
      <c r="E2344">
        <f t="shared" ref="E2344" si="4801">plan_id</f>
        <v>832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10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5.8599999999999999E-2</v>
      </c>
    </row>
    <row r="2345" spans="1:8" x14ac:dyDescent="0.3">
      <c r="A2345" t="s">
        <v>290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832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10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6.2098939830509698E-4</v>
      </c>
    </row>
    <row r="2346" spans="1:8" x14ac:dyDescent="0.3">
      <c r="A2346" t="s">
        <v>290</v>
      </c>
      <c r="B2346">
        <f t="shared" si="4696"/>
        <v>22</v>
      </c>
      <c r="C2346">
        <f t="shared" si="4803"/>
        <v>57</v>
      </c>
      <c r="E2346">
        <f t="shared" ref="E2346" si="4806">plan_id</f>
        <v>832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10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t="s">
        <v>290</v>
      </c>
      <c r="B2347">
        <f t="shared" si="4696"/>
        <v>22</v>
      </c>
      <c r="C2347">
        <f t="shared" si="4803"/>
        <v>58</v>
      </c>
      <c r="E2347">
        <f t="shared" ref="E2347" si="4808">plan_id</f>
        <v>832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10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21183177985</v>
      </c>
    </row>
    <row r="2348" spans="1:8" x14ac:dyDescent="0.3">
      <c r="A2348" t="s">
        <v>290</v>
      </c>
      <c r="B2348">
        <f t="shared" si="4696"/>
        <v>22</v>
      </c>
      <c r="C2348">
        <f t="shared" si="4803"/>
        <v>59</v>
      </c>
      <c r="E2348">
        <f t="shared" ref="E2348" si="4810">plan_id</f>
        <v>832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10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31574146857</v>
      </c>
    </row>
    <row r="2349" spans="1:8" x14ac:dyDescent="0.3">
      <c r="A2349" t="s">
        <v>290</v>
      </c>
      <c r="B2349">
        <f t="shared" si="4696"/>
        <v>22</v>
      </c>
      <c r="C2349">
        <f t="shared" si="4803"/>
        <v>60</v>
      </c>
      <c r="E2349">
        <f t="shared" ref="E2349" si="4812">plan_id</f>
        <v>832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10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10390968872</v>
      </c>
    </row>
    <row r="2350" spans="1:8" x14ac:dyDescent="0.3">
      <c r="A2350" t="s">
        <v>290</v>
      </c>
      <c r="B2350">
        <f t="shared" si="4696"/>
        <v>22</v>
      </c>
      <c r="C2350">
        <f t="shared" si="4803"/>
        <v>61</v>
      </c>
      <c r="E2350">
        <f t="shared" ref="E2350" si="4814">plan_id</f>
        <v>832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10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0.67100000000000004</v>
      </c>
    </row>
    <row r="2351" spans="1:8" x14ac:dyDescent="0.3">
      <c r="A2351" t="s">
        <v>290</v>
      </c>
      <c r="B2351">
        <f t="shared" si="4696"/>
        <v>22</v>
      </c>
      <c r="C2351">
        <f t="shared" si="4803"/>
        <v>62</v>
      </c>
      <c r="E2351">
        <f t="shared" ref="E2351" si="4816">plan_id</f>
        <v>832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10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4071754355</v>
      </c>
    </row>
    <row r="2352" spans="1:8" x14ac:dyDescent="0.3">
      <c r="A2352" t="s">
        <v>290</v>
      </c>
      <c r="B2352">
        <f t="shared" si="4696"/>
        <v>22</v>
      </c>
      <c r="C2352">
        <f t="shared" si="4803"/>
        <v>63</v>
      </c>
      <c r="E2352">
        <f t="shared" ref="E2352" si="4818">plan_id</f>
        <v>832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10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34045276</v>
      </c>
    </row>
    <row r="2353" spans="1:8" x14ac:dyDescent="0.3">
      <c r="A2353" t="s">
        <v>290</v>
      </c>
      <c r="B2353">
        <f t="shared" si="4696"/>
        <v>22</v>
      </c>
      <c r="C2353">
        <f t="shared" si="4803"/>
        <v>64</v>
      </c>
      <c r="E2353">
        <f t="shared" ref="E2353" si="4820">plan_id</f>
        <v>832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10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290</v>
      </c>
      <c r="B2354">
        <f t="shared" si="4696"/>
        <v>22</v>
      </c>
      <c r="C2354">
        <f t="shared" si="4803"/>
        <v>65</v>
      </c>
      <c r="E2354">
        <f t="shared" ref="E2354" si="4822">plan_id</f>
        <v>832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10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290</v>
      </c>
      <c r="B2355">
        <f t="shared" si="4696"/>
        <v>22</v>
      </c>
      <c r="C2355">
        <f t="shared" si="4803"/>
        <v>66</v>
      </c>
      <c r="E2355">
        <f t="shared" ref="E2355" si="4825">plan_id</f>
        <v>832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10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290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832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10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290</v>
      </c>
      <c r="B2357">
        <f>B2356</f>
        <v>22</v>
      </c>
      <c r="C2357">
        <f t="shared" si="4803"/>
        <v>68</v>
      </c>
      <c r="E2357">
        <f t="shared" ref="E2357" si="4830">plan_id</f>
        <v>832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10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290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832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10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290</v>
      </c>
      <c r="B2359">
        <f t="shared" si="4832"/>
        <v>22</v>
      </c>
      <c r="C2359">
        <f t="shared" si="4803"/>
        <v>70</v>
      </c>
      <c r="E2359">
        <f t="shared" ref="E2359" si="4835">plan_id</f>
        <v>832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10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-5572671</v>
      </c>
    </row>
    <row r="2360" spans="1:8" x14ac:dyDescent="0.3">
      <c r="A2360" t="s">
        <v>290</v>
      </c>
      <c r="B2360">
        <f t="shared" si="4832"/>
        <v>22</v>
      </c>
      <c r="C2360">
        <f t="shared" si="4803"/>
        <v>71</v>
      </c>
      <c r="E2360">
        <f t="shared" ref="E2360" si="4837">plan_id</f>
        <v>832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10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290</v>
      </c>
      <c r="B2361">
        <f t="shared" si="4832"/>
        <v>22</v>
      </c>
      <c r="C2361">
        <f t="shared" si="4803"/>
        <v>72</v>
      </c>
      <c r="E2361">
        <f t="shared" ref="E2361" si="4839">plan_id</f>
        <v>832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10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290</v>
      </c>
      <c r="B2362">
        <f t="shared" si="4832"/>
        <v>22</v>
      </c>
      <c r="C2362">
        <f t="shared" si="4803"/>
        <v>73</v>
      </c>
      <c r="E2362">
        <f t="shared" ref="E2362" si="4841">plan_id</f>
        <v>832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10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290</v>
      </c>
      <c r="B2363">
        <f t="shared" si="4832"/>
        <v>22</v>
      </c>
      <c r="C2363">
        <f t="shared" si="4803"/>
        <v>74</v>
      </c>
      <c r="E2363">
        <f t="shared" ref="E2363" si="4843">plan_id</f>
        <v>832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10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290</v>
      </c>
      <c r="B2364">
        <f t="shared" si="4832"/>
        <v>22</v>
      </c>
      <c r="C2364">
        <f t="shared" si="4803"/>
        <v>75</v>
      </c>
      <c r="E2364">
        <f t="shared" ref="E2364" si="4845">plan_id</f>
        <v>832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10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290</v>
      </c>
      <c r="B2365">
        <f t="shared" si="4832"/>
        <v>22</v>
      </c>
      <c r="C2365">
        <f t="shared" si="4803"/>
        <v>76</v>
      </c>
      <c r="E2365">
        <f t="shared" ref="E2365" si="4847">plan_id</f>
        <v>832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10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290</v>
      </c>
      <c r="B2366">
        <f t="shared" si="4832"/>
        <v>22</v>
      </c>
      <c r="C2366">
        <f t="shared" si="4803"/>
        <v>77</v>
      </c>
      <c r="E2366">
        <f t="shared" ref="E2366" si="4849">plan_id</f>
        <v>832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10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81714158</v>
      </c>
    </row>
    <row r="2367" spans="1:8" x14ac:dyDescent="0.3">
      <c r="A2367" t="s">
        <v>290</v>
      </c>
      <c r="B2367">
        <f t="shared" si="4832"/>
        <v>22</v>
      </c>
      <c r="C2367">
        <f t="shared" si="4803"/>
        <v>78</v>
      </c>
      <c r="E2367">
        <f t="shared" ref="E2367" si="4851">plan_id</f>
        <v>832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10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-139570880</v>
      </c>
    </row>
    <row r="2368" spans="1:8" x14ac:dyDescent="0.3">
      <c r="A2368" t="s">
        <v>290</v>
      </c>
      <c r="B2368">
        <f t="shared" si="4832"/>
        <v>22</v>
      </c>
      <c r="C2368">
        <f t="shared" si="4803"/>
        <v>79</v>
      </c>
      <c r="E2368">
        <f t="shared" ref="E2368" si="4853">plan_id</f>
        <v>832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10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290</v>
      </c>
      <c r="B2369">
        <f t="shared" si="4832"/>
        <v>22</v>
      </c>
      <c r="C2369">
        <f t="shared" si="4803"/>
        <v>80</v>
      </c>
      <c r="E2369">
        <f t="shared" ref="E2369" si="4855">plan_id</f>
        <v>832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10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290</v>
      </c>
      <c r="B2370">
        <f t="shared" si="4832"/>
        <v>22</v>
      </c>
      <c r="C2370">
        <f t="shared" si="4803"/>
        <v>81</v>
      </c>
      <c r="E2370">
        <f t="shared" ref="E2370" si="4857">plan_id</f>
        <v>832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10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290</v>
      </c>
      <c r="B2371">
        <f t="shared" si="4832"/>
        <v>22</v>
      </c>
      <c r="C2371">
        <f t="shared" si="4803"/>
        <v>82</v>
      </c>
      <c r="E2371">
        <f t="shared" ref="E2371" si="4859">plan_id</f>
        <v>832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10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-63353700</v>
      </c>
    </row>
    <row r="2372" spans="1:8" x14ac:dyDescent="0.3">
      <c r="A2372" t="s">
        <v>290</v>
      </c>
      <c r="B2372">
        <f t="shared" si="4832"/>
        <v>22</v>
      </c>
      <c r="C2372">
        <f t="shared" si="4803"/>
        <v>83</v>
      </c>
      <c r="E2372">
        <f t="shared" ref="E2372" si="4861">plan_id</f>
        <v>832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10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290</v>
      </c>
      <c r="B2373">
        <f t="shared" si="4832"/>
        <v>22</v>
      </c>
      <c r="C2373">
        <f t="shared" si="4803"/>
        <v>84</v>
      </c>
      <c r="E2373">
        <f t="shared" ref="E2373" si="4863">plan_id</f>
        <v>832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10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290</v>
      </c>
      <c r="B2374">
        <f t="shared" si="4832"/>
        <v>22</v>
      </c>
      <c r="C2374">
        <f t="shared" si="4803"/>
        <v>85</v>
      </c>
      <c r="E2374">
        <f t="shared" ref="E2374" si="4865">plan_id</f>
        <v>832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10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290</v>
      </c>
      <c r="B2375">
        <f t="shared" si="4832"/>
        <v>22</v>
      </c>
      <c r="C2375">
        <f t="shared" si="4803"/>
        <v>86</v>
      </c>
      <c r="E2375">
        <f t="shared" ref="E2375" si="4867">plan_id</f>
        <v>832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10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-161349451</v>
      </c>
    </row>
    <row r="2376" spans="1:8" x14ac:dyDescent="0.3">
      <c r="A2376" t="s">
        <v>290</v>
      </c>
      <c r="B2376">
        <f t="shared" si="4832"/>
        <v>22</v>
      </c>
      <c r="C2376">
        <f t="shared" si="4803"/>
        <v>87</v>
      </c>
      <c r="E2376">
        <f t="shared" ref="E2376" si="4869">plan_id</f>
        <v>832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10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290</v>
      </c>
      <c r="B2377">
        <f t="shared" si="4832"/>
        <v>22</v>
      </c>
      <c r="C2377">
        <f t="shared" si="4803"/>
        <v>88</v>
      </c>
      <c r="E2377">
        <f t="shared" ref="E2377" si="4871">plan_id</f>
        <v>832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10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290</v>
      </c>
      <c r="B2378">
        <f t="shared" si="4832"/>
        <v>22</v>
      </c>
      <c r="C2378">
        <f t="shared" si="4803"/>
        <v>89</v>
      </c>
      <c r="E2378">
        <f t="shared" ref="E2378" si="4873">plan_id</f>
        <v>832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10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290</v>
      </c>
      <c r="B2379">
        <f t="shared" si="4832"/>
        <v>22</v>
      </c>
      <c r="C2379">
        <f t="shared" si="4803"/>
        <v>90</v>
      </c>
      <c r="E2379">
        <f t="shared" ref="E2379" si="4875">plan_id</f>
        <v>832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10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-21327137</v>
      </c>
    </row>
    <row r="2380" spans="1:8" x14ac:dyDescent="0.3">
      <c r="A2380" t="s">
        <v>290</v>
      </c>
      <c r="B2380">
        <f t="shared" si="4832"/>
        <v>22</v>
      </c>
      <c r="C2380">
        <f t="shared" si="4803"/>
        <v>91</v>
      </c>
      <c r="E2380">
        <f t="shared" ref="E2380" si="4877">plan_id</f>
        <v>832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10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298684629</v>
      </c>
    </row>
    <row r="2381" spans="1:8" x14ac:dyDescent="0.3">
      <c r="A2381" t="s">
        <v>290</v>
      </c>
      <c r="B2381">
        <f t="shared" si="4832"/>
        <v>22</v>
      </c>
      <c r="C2381">
        <f t="shared" si="4803"/>
        <v>92</v>
      </c>
      <c r="E2381">
        <f t="shared" ref="E2381" si="4879">plan_id</f>
        <v>832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10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807252352</v>
      </c>
    </row>
    <row r="2382" spans="1:8" x14ac:dyDescent="0.3">
      <c r="A2382" t="s">
        <v>290</v>
      </c>
      <c r="B2382">
        <f t="shared" si="4832"/>
        <v>22</v>
      </c>
      <c r="C2382">
        <f t="shared" si="4803"/>
        <v>93</v>
      </c>
      <c r="E2382">
        <f t="shared" ref="E2382" si="4881">plan_id</f>
        <v>832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10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290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832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10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">
      <c r="A2384" t="s">
        <v>290</v>
      </c>
      <c r="B2384">
        <f t="shared" si="4883"/>
        <v>23</v>
      </c>
      <c r="C2384">
        <f t="shared" si="4803"/>
        <v>4</v>
      </c>
      <c r="E2384">
        <f t="shared" ref="E2384" si="4886">plan_id</f>
        <v>832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10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&amp; FOSTER ACTUARIES AND CONSULTANTS</v>
      </c>
    </row>
    <row r="2385" spans="1:8" x14ac:dyDescent="0.3">
      <c r="A2385" t="s">
        <v>290</v>
      </c>
      <c r="B2385">
        <f t="shared" si="4883"/>
        <v>23</v>
      </c>
      <c r="C2385">
        <f t="shared" si="4803"/>
        <v>5</v>
      </c>
      <c r="E2385">
        <f t="shared" ref="E2385" si="4888">plan_id</f>
        <v>832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10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0.1108</v>
      </c>
    </row>
    <row r="2386" spans="1:8" x14ac:dyDescent="0.3">
      <c r="A2386" t="s">
        <v>290</v>
      </c>
      <c r="B2386">
        <f t="shared" si="4883"/>
        <v>23</v>
      </c>
      <c r="C2386">
        <f t="shared" si="4803"/>
        <v>6</v>
      </c>
      <c r="E2386">
        <f t="shared" ref="E2386" si="4890">plan_id</f>
        <v>832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10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3.1E-2</v>
      </c>
    </row>
    <row r="2387" spans="1:8" x14ac:dyDescent="0.3">
      <c r="A2387" t="s">
        <v>290</v>
      </c>
      <c r="B2387">
        <f t="shared" si="4883"/>
        <v>23</v>
      </c>
      <c r="C2387">
        <f t="shared" si="4803"/>
        <v>7</v>
      </c>
      <c r="E2387">
        <f t="shared" ref="E2387" si="4892">plan_id</f>
        <v>832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10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7.9799999999999996E-2</v>
      </c>
    </row>
    <row r="2388" spans="1:8" x14ac:dyDescent="0.3">
      <c r="A2388" t="s">
        <v>290</v>
      </c>
      <c r="B2388">
        <f t="shared" si="4883"/>
        <v>23</v>
      </c>
      <c r="C2388">
        <f t="shared" si="4803"/>
        <v>8</v>
      </c>
      <c r="E2388">
        <f t="shared" ref="E2388" si="4894">plan_id</f>
        <v>832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10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-1060779405</v>
      </c>
    </row>
    <row r="2389" spans="1:8" x14ac:dyDescent="0.3">
      <c r="A2389" t="s">
        <v>290</v>
      </c>
      <c r="B2389">
        <f t="shared" si="4883"/>
        <v>23</v>
      </c>
      <c r="C2389">
        <f t="shared" si="4803"/>
        <v>9</v>
      </c>
      <c r="E2389">
        <f t="shared" ref="E2389" si="4896">plan_id</f>
        <v>832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10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0.219</v>
      </c>
    </row>
    <row r="2390" spans="1:8" x14ac:dyDescent="0.3">
      <c r="A2390" t="s">
        <v>290</v>
      </c>
      <c r="B2390">
        <f t="shared" si="4883"/>
        <v>23</v>
      </c>
      <c r="C2390">
        <f t="shared" si="4803"/>
        <v>10</v>
      </c>
      <c r="E2390">
        <f t="shared" ref="E2390" si="4898">plan_id</f>
        <v>832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10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0.219</v>
      </c>
    </row>
    <row r="2391" spans="1:8" x14ac:dyDescent="0.3">
      <c r="A2391" t="s">
        <v>290</v>
      </c>
      <c r="B2391">
        <f t="shared" si="4883"/>
        <v>23</v>
      </c>
      <c r="C2391">
        <f t="shared" si="4803"/>
        <v>11</v>
      </c>
      <c r="E2391">
        <f t="shared" ref="E2391" si="4900">plan_id</f>
        <v>832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10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290</v>
      </c>
      <c r="B2392">
        <f t="shared" si="4883"/>
        <v>23</v>
      </c>
      <c r="C2392">
        <f t="shared" si="4803"/>
        <v>12</v>
      </c>
      <c r="E2392">
        <f t="shared" ref="E2392" si="4902">plan_id</f>
        <v>832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10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1656055823</v>
      </c>
    </row>
    <row r="2393" spans="1:8" x14ac:dyDescent="0.3">
      <c r="A2393" t="s">
        <v>290</v>
      </c>
      <c r="B2393">
        <f t="shared" si="4883"/>
        <v>23</v>
      </c>
      <c r="C2393">
        <f t="shared" si="4803"/>
        <v>13</v>
      </c>
      <c r="E2393">
        <f t="shared" ref="E2393" si="4904">plan_id</f>
        <v>832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10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351287975</v>
      </c>
    </row>
    <row r="2394" spans="1:8" x14ac:dyDescent="0.3">
      <c r="A2394" t="s">
        <v>290</v>
      </c>
      <c r="B2394">
        <f t="shared" si="4883"/>
        <v>23</v>
      </c>
      <c r="C2394">
        <f t="shared" si="4803"/>
        <v>14</v>
      </c>
      <c r="E2394">
        <f t="shared" ref="E2394" si="4906">plan_id</f>
        <v>832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10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290</v>
      </c>
      <c r="B2395">
        <f t="shared" si="4883"/>
        <v>23</v>
      </c>
      <c r="C2395">
        <f t="shared" si="4803"/>
        <v>15</v>
      </c>
      <c r="E2395">
        <f t="shared" ref="E2395" si="4908">plan_id</f>
        <v>832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10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0.11799999999999999</v>
      </c>
    </row>
    <row r="2396" spans="1:8" x14ac:dyDescent="0.3">
      <c r="A2396" t="s">
        <v>290</v>
      </c>
      <c r="B2396">
        <f t="shared" si="4883"/>
        <v>23</v>
      </c>
      <c r="C2396">
        <f t="shared" si="4803"/>
        <v>16</v>
      </c>
      <c r="E2396">
        <f t="shared" ref="E2396" si="4910">plan_id</f>
        <v>832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10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290</v>
      </c>
      <c r="B2397">
        <f t="shared" si="4883"/>
        <v>23</v>
      </c>
      <c r="C2397">
        <f t="shared" si="4803"/>
        <v>17</v>
      </c>
      <c r="E2397">
        <f t="shared" ref="E2397" si="4912">plan_id</f>
        <v>832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10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290</v>
      </c>
      <c r="B2398">
        <f t="shared" si="4883"/>
        <v>23</v>
      </c>
      <c r="C2398">
        <f t="shared" si="4803"/>
        <v>18</v>
      </c>
      <c r="E2398">
        <f t="shared" ref="E2398" si="4914">plan_id</f>
        <v>832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10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0.25</v>
      </c>
    </row>
    <row r="2399" spans="1:8" x14ac:dyDescent="0.3">
      <c r="A2399" t="s">
        <v>290</v>
      </c>
      <c r="B2399">
        <f t="shared" si="4883"/>
        <v>23</v>
      </c>
      <c r="C2399">
        <f t="shared" si="4803"/>
        <v>19</v>
      </c>
      <c r="E2399">
        <f t="shared" ref="E2399" si="4916">plan_id</f>
        <v>832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10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0.08</v>
      </c>
    </row>
    <row r="2400" spans="1:8" x14ac:dyDescent="0.3">
      <c r="A2400" t="s">
        <v>290</v>
      </c>
      <c r="B2400">
        <f t="shared" si="4883"/>
        <v>23</v>
      </c>
      <c r="C2400">
        <f t="shared" si="4803"/>
        <v>20</v>
      </c>
      <c r="E2400">
        <f t="shared" ref="E2400" si="4918">plan_id</f>
        <v>832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10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290</v>
      </c>
      <c r="B2401">
        <f t="shared" si="4883"/>
        <v>23</v>
      </c>
      <c r="C2401">
        <f t="shared" si="4803"/>
        <v>21</v>
      </c>
      <c r="E2401">
        <f t="shared" ref="E2401" si="4920">plan_id</f>
        <v>832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10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290</v>
      </c>
      <c r="B2402">
        <f t="shared" si="4883"/>
        <v>23</v>
      </c>
      <c r="C2402">
        <f t="shared" si="4803"/>
        <v>22</v>
      </c>
      <c r="E2402">
        <f t="shared" ref="E2402" si="4922">plan_id</f>
        <v>832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10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290</v>
      </c>
      <c r="B2403">
        <f t="shared" si="4883"/>
        <v>23</v>
      </c>
      <c r="C2403">
        <f t="shared" si="4803"/>
        <v>23</v>
      </c>
      <c r="E2403">
        <f t="shared" ref="E2403" si="4924">plan_id</f>
        <v>832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10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1. Jan 1 '11- 2.5% accrual rate, min 5 years of service;2. Hired after Jul 1 '99- 2.5%, 25-30 yrs of service; Hired before Jul 1 '99-2% accrual rate/2.5% (20 yrs of service)</v>
      </c>
    </row>
    <row r="2404" spans="1:8" x14ac:dyDescent="0.3">
      <c r="A2404" t="s">
        <v>290</v>
      </c>
      <c r="B2404">
        <f t="shared" si="4883"/>
        <v>23</v>
      </c>
      <c r="C2404">
        <f t="shared" si="4803"/>
        <v>24</v>
      </c>
      <c r="E2404">
        <f t="shared" ref="E2404" si="4926">plan_id</f>
        <v>832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10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290</v>
      </c>
      <c r="B2405">
        <f t="shared" si="4883"/>
        <v>23</v>
      </c>
      <c r="C2405">
        <f t="shared" si="4803"/>
        <v>25</v>
      </c>
      <c r="E2405">
        <f t="shared" ref="E2405" si="4928">plan_id</f>
        <v>832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10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290</v>
      </c>
      <c r="B2406">
        <f t="shared" si="4883"/>
        <v>23</v>
      </c>
      <c r="C2406">
        <f t="shared" si="4803"/>
        <v>26</v>
      </c>
      <c r="E2406">
        <f t="shared" ref="E2406" si="4930">plan_id</f>
        <v>832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10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2.5000000000000001E-2</v>
      </c>
    </row>
    <row r="2407" spans="1:8" x14ac:dyDescent="0.3">
      <c r="A2407" t="s">
        <v>290</v>
      </c>
      <c r="B2407">
        <f t="shared" si="4883"/>
        <v>23</v>
      </c>
      <c r="C2407">
        <f t="shared" si="4803"/>
        <v>27</v>
      </c>
      <c r="E2407">
        <f t="shared" ref="E2407" si="4932">plan_id</f>
        <v>832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10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290</v>
      </c>
      <c r="B2408">
        <f t="shared" si="4883"/>
        <v>23</v>
      </c>
      <c r="C2408">
        <f t="shared" si="4803"/>
        <v>28</v>
      </c>
      <c r="E2408">
        <f t="shared" ref="E2408" si="4934">plan_id</f>
        <v>832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10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290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832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10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">
      <c r="A2410" t="s">
        <v>290</v>
      </c>
      <c r="B2410">
        <f t="shared" si="4883"/>
        <v>23</v>
      </c>
      <c r="C2410">
        <f t="shared" si="4936"/>
        <v>30</v>
      </c>
      <c r="E2410">
        <f t="shared" ref="E2410" si="4939">plan_id</f>
        <v>832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10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290</v>
      </c>
      <c r="B2411">
        <f t="shared" si="4883"/>
        <v>23</v>
      </c>
      <c r="C2411">
        <f t="shared" si="4936"/>
        <v>31</v>
      </c>
      <c r="E2411">
        <f t="shared" ref="E2411" si="4941">plan_id</f>
        <v>832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104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290</v>
      </c>
      <c r="B2412">
        <f t="shared" si="4883"/>
        <v>23</v>
      </c>
      <c r="C2412">
        <f t="shared" si="4936"/>
        <v>32</v>
      </c>
      <c r="E2412">
        <f t="shared" ref="E2412" si="4943">plan_id</f>
        <v>832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10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290</v>
      </c>
      <c r="B2413">
        <f t="shared" si="4883"/>
        <v>23</v>
      </c>
      <c r="C2413">
        <f t="shared" si="4936"/>
        <v>33</v>
      </c>
      <c r="E2413">
        <f t="shared" ref="E2413" si="4945">plan_id</f>
        <v>832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10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290</v>
      </c>
      <c r="B2414">
        <f t="shared" si="4883"/>
        <v>23</v>
      </c>
      <c r="C2414">
        <f t="shared" si="4936"/>
        <v>34</v>
      </c>
      <c r="E2414">
        <f t="shared" ref="E2414" si="4947">plan_id</f>
        <v>832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10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290</v>
      </c>
      <c r="B2415">
        <f t="shared" si="4883"/>
        <v>23</v>
      </c>
      <c r="C2415">
        <f t="shared" si="4936"/>
        <v>35</v>
      </c>
      <c r="E2415">
        <f t="shared" ref="E2415" si="4949">plan_id</f>
        <v>832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10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290</v>
      </c>
      <c r="B2416">
        <f t="shared" si="4883"/>
        <v>23</v>
      </c>
      <c r="C2416">
        <f t="shared" si="4936"/>
        <v>36</v>
      </c>
      <c r="E2416">
        <f t="shared" ref="E2416" si="4951">plan_id</f>
        <v>832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10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2.3E-2</v>
      </c>
    </row>
    <row r="2417" spans="1:8" x14ac:dyDescent="0.3">
      <c r="A2417" t="s">
        <v>290</v>
      </c>
      <c r="B2417">
        <f t="shared" si="4883"/>
        <v>23</v>
      </c>
      <c r="C2417">
        <f t="shared" si="4936"/>
        <v>37</v>
      </c>
      <c r="E2417">
        <f t="shared" ref="E2417" si="4953">plan_id</f>
        <v>832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10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7.4499999999999997E-2</v>
      </c>
    </row>
    <row r="2418" spans="1:8" x14ac:dyDescent="0.3">
      <c r="A2418" t="s">
        <v>290</v>
      </c>
      <c r="B2418">
        <f t="shared" si="4883"/>
        <v>23</v>
      </c>
      <c r="C2418">
        <f t="shared" si="4936"/>
        <v>38</v>
      </c>
      <c r="E2418">
        <f t="shared" ref="E2418" si="4955">plan_id</f>
        <v>832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10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t="s">
        <v>290</v>
      </c>
      <c r="B2419">
        <f t="shared" si="4883"/>
        <v>23</v>
      </c>
      <c r="C2419">
        <f t="shared" si="4936"/>
        <v>39</v>
      </c>
      <c r="E2419">
        <f t="shared" ref="E2419" si="4958">plan_id</f>
        <v>832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10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3.1%-4.6%</v>
      </c>
    </row>
    <row r="2420" spans="1:8" x14ac:dyDescent="0.3">
      <c r="A2420" t="s">
        <v>290</v>
      </c>
      <c r="B2420">
        <f t="shared" si="4883"/>
        <v>23</v>
      </c>
      <c r="C2420">
        <f t="shared" si="4936"/>
        <v>40</v>
      </c>
      <c r="E2420">
        <f t="shared" ref="E2420" si="4960">plan_id</f>
        <v>832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10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63-65</v>
      </c>
    </row>
    <row r="2421" spans="1:8" x14ac:dyDescent="0.3">
      <c r="A2421" t="s">
        <v>290</v>
      </c>
      <c r="B2421">
        <f t="shared" si="4883"/>
        <v>23</v>
      </c>
      <c r="C2421">
        <f t="shared" si="4936"/>
        <v>41</v>
      </c>
      <c r="E2421">
        <f t="shared" ref="E2421" si="4962">plan_id</f>
        <v>832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10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63-65</v>
      </c>
    </row>
    <row r="2422" spans="1:8" x14ac:dyDescent="0.3">
      <c r="A2422" t="s">
        <v>290</v>
      </c>
      <c r="B2422">
        <f t="shared" si="4883"/>
        <v>23</v>
      </c>
      <c r="C2422">
        <f t="shared" si="4936"/>
        <v>42</v>
      </c>
      <c r="E2422">
        <f t="shared" ref="E2422" si="4964">plan_id</f>
        <v>832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10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Active Member- RP-2014 White Collar Employee Table; Non-Disabled Retiree/Inactive Member- RP-2014 White Collar Healthy Annuitant Tables</v>
      </c>
    </row>
    <row r="2423" spans="1:8" x14ac:dyDescent="0.3">
      <c r="A2423" t="s">
        <v>290</v>
      </c>
      <c r="B2423">
        <f t="shared" si="4883"/>
        <v>23</v>
      </c>
      <c r="C2423">
        <f t="shared" si="4936"/>
        <v>43</v>
      </c>
      <c r="E2423">
        <f t="shared" ref="E2423" si="4966">plan_id</f>
        <v>832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10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290</v>
      </c>
      <c r="B2424">
        <f t="shared" si="4883"/>
        <v>23</v>
      </c>
      <c r="C2424">
        <f t="shared" si="4936"/>
        <v>44</v>
      </c>
      <c r="E2424">
        <f t="shared" ref="E2424" si="4968">plan_id</f>
        <v>832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10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t="s">
        <v>290</v>
      </c>
      <c r="B2425">
        <f t="shared" si="4883"/>
        <v>23</v>
      </c>
      <c r="C2425">
        <f t="shared" si="4936"/>
        <v>45</v>
      </c>
      <c r="E2425">
        <f t="shared" ref="E2425" si="4970">plan_id</f>
        <v>832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10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290</v>
      </c>
      <c r="B2426">
        <f t="shared" si="4883"/>
        <v>23</v>
      </c>
      <c r="C2426">
        <f t="shared" si="4936"/>
        <v>46</v>
      </c>
      <c r="E2426">
        <f t="shared" ref="E2426" si="4972">plan_id</f>
        <v>832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10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290</v>
      </c>
      <c r="B2427">
        <f t="shared" si="4883"/>
        <v>23</v>
      </c>
      <c r="C2427">
        <f t="shared" si="4936"/>
        <v>47</v>
      </c>
      <c r="E2427">
        <f t="shared" ref="E2427" si="4974">plan_id</f>
        <v>832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10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">
      <c r="A2428" t="s">
        <v>290</v>
      </c>
      <c r="B2428">
        <f t="shared" si="4883"/>
        <v>23</v>
      </c>
      <c r="C2428">
        <f t="shared" si="4936"/>
        <v>48</v>
      </c>
      <c r="E2428">
        <f t="shared" ref="E2428" si="4976">plan_id</f>
        <v>832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10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">
      <c r="A2429" t="s">
        <v>290</v>
      </c>
      <c r="B2429">
        <f t="shared" si="4883"/>
        <v>23</v>
      </c>
      <c r="C2429">
        <f t="shared" si="4936"/>
        <v>49</v>
      </c>
      <c r="E2429">
        <f t="shared" ref="E2429" si="4978">plan_id</f>
        <v>832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10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">
      <c r="A2430" t="s">
        <v>290</v>
      </c>
      <c r="B2430">
        <f t="shared" si="4883"/>
        <v>23</v>
      </c>
      <c r="C2430">
        <f t="shared" si="4936"/>
        <v>50</v>
      </c>
      <c r="E2430">
        <f t="shared" ref="E2430" si="4980">plan_id</f>
        <v>832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10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7.4499999999999997E-2</v>
      </c>
    </row>
    <row r="2431" spans="1:8" x14ac:dyDescent="0.3">
      <c r="A2431" t="s">
        <v>290</v>
      </c>
      <c r="B2431">
        <f t="shared" si="4883"/>
        <v>23</v>
      </c>
      <c r="C2431">
        <f t="shared" si="4936"/>
        <v>51</v>
      </c>
      <c r="E2431">
        <f t="shared" ref="E2431" si="4982">plan_id</f>
        <v>832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10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290</v>
      </c>
      <c r="B2432">
        <f t="shared" si="4883"/>
        <v>23</v>
      </c>
      <c r="C2432">
        <f t="shared" si="4936"/>
        <v>52</v>
      </c>
      <c r="E2432">
        <f t="shared" ref="E2432" si="4984">plan_id</f>
        <v>832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10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7.4499999999999997E-2</v>
      </c>
    </row>
    <row r="2433" spans="1:8" x14ac:dyDescent="0.3">
      <c r="A2433" t="s">
        <v>290</v>
      </c>
      <c r="B2433">
        <f t="shared" si="4883"/>
        <v>23</v>
      </c>
      <c r="C2433">
        <f t="shared" si="4936"/>
        <v>53</v>
      </c>
      <c r="E2433">
        <f t="shared" ref="E2433" si="4986">plan_id</f>
        <v>832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104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290</v>
      </c>
      <c r="B2434">
        <f t="shared" si="4883"/>
        <v>23</v>
      </c>
      <c r="C2434">
        <f t="shared" si="4936"/>
        <v>54</v>
      </c>
      <c r="E2434">
        <f t="shared" ref="E2434" si="4988">plan_id</f>
        <v>832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10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6.8000000000000005E-2</v>
      </c>
    </row>
    <row r="2435" spans="1:8" x14ac:dyDescent="0.3">
      <c r="A2435" t="s">
        <v>290</v>
      </c>
      <c r="B2435">
        <f t="shared" si="4883"/>
        <v>23</v>
      </c>
      <c r="C2435">
        <f t="shared" si="4936"/>
        <v>55</v>
      </c>
      <c r="E2435">
        <f t="shared" ref="E2435" si="4990">plan_id</f>
        <v>832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10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8.2000000000000007E-3</v>
      </c>
    </row>
    <row r="2436" spans="1:8" x14ac:dyDescent="0.3">
      <c r="A2436" t="s">
        <v>290</v>
      </c>
      <c r="B2436">
        <f t="shared" si="4883"/>
        <v>23</v>
      </c>
      <c r="C2436">
        <f t="shared" si="4936"/>
        <v>56</v>
      </c>
      <c r="E2436">
        <f t="shared" ref="E2436" si="4992">plan_id</f>
        <v>832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10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7.481735423566368E-4</v>
      </c>
    </row>
    <row r="2437" spans="1:8" x14ac:dyDescent="0.3">
      <c r="A2437" t="s">
        <v>290</v>
      </c>
      <c r="B2437">
        <f t="shared" si="4883"/>
        <v>23</v>
      </c>
      <c r="C2437">
        <f t="shared" si="4936"/>
        <v>57</v>
      </c>
      <c r="E2437">
        <f t="shared" ref="E2437" si="4994">plan_id</f>
        <v>832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10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t="s">
        <v>290</v>
      </c>
      <c r="B2438">
        <f t="shared" si="4883"/>
        <v>23</v>
      </c>
      <c r="C2438">
        <f t="shared" si="4936"/>
        <v>58</v>
      </c>
      <c r="E2438">
        <f t="shared" ref="E2438" si="4996">plan_id</f>
        <v>832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10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21971040392</v>
      </c>
    </row>
    <row r="2439" spans="1:8" x14ac:dyDescent="0.3">
      <c r="A2439" t="s">
        <v>290</v>
      </c>
      <c r="B2439">
        <f t="shared" si="4883"/>
        <v>23</v>
      </c>
      <c r="C2439">
        <f t="shared" si="4936"/>
        <v>59</v>
      </c>
      <c r="E2439">
        <f t="shared" ref="E2439" si="4998">plan_id</f>
        <v>832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10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32341038313</v>
      </c>
    </row>
    <row r="2440" spans="1:8" x14ac:dyDescent="0.3">
      <c r="A2440" t="s">
        <v>290</v>
      </c>
      <c r="B2440">
        <f t="shared" si="4883"/>
        <v>23</v>
      </c>
      <c r="C2440">
        <f t="shared" si="4936"/>
        <v>60</v>
      </c>
      <c r="E2440">
        <f t="shared" ref="E2440" si="5000">plan_id</f>
        <v>832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10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10369997921</v>
      </c>
    </row>
    <row r="2441" spans="1:8" x14ac:dyDescent="0.3">
      <c r="A2441" t="s">
        <v>290</v>
      </c>
      <c r="B2441">
        <f t="shared" si="4883"/>
        <v>23</v>
      </c>
      <c r="C2441">
        <f t="shared" si="4936"/>
        <v>61</v>
      </c>
      <c r="E2441">
        <f t="shared" ref="E2441" si="5002">plan_id</f>
        <v>832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10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0.67900000000000005</v>
      </c>
    </row>
    <row r="2442" spans="1:8" x14ac:dyDescent="0.3">
      <c r="A2442" t="s">
        <v>290</v>
      </c>
      <c r="B2442">
        <f t="shared" si="4883"/>
        <v>23</v>
      </c>
      <c r="C2442">
        <f t="shared" si="4936"/>
        <v>62</v>
      </c>
      <c r="E2442">
        <f t="shared" ref="E2442" si="5004">plan_id</f>
        <v>832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10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4229620981</v>
      </c>
    </row>
    <row r="2443" spans="1:8" x14ac:dyDescent="0.3">
      <c r="A2443" t="s">
        <v>290</v>
      </c>
      <c r="B2443">
        <f t="shared" si="4883"/>
        <v>23</v>
      </c>
      <c r="C2443">
        <f t="shared" si="4936"/>
        <v>63</v>
      </c>
      <c r="E2443">
        <f t="shared" ref="E2443" si="5006">plan_id</f>
        <v>832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10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155871616</v>
      </c>
    </row>
    <row r="2444" spans="1:8" x14ac:dyDescent="0.3">
      <c r="A2444" t="s">
        <v>290</v>
      </c>
      <c r="B2444">
        <f t="shared" si="4883"/>
        <v>23</v>
      </c>
      <c r="C2444">
        <f t="shared" si="4936"/>
        <v>64</v>
      </c>
      <c r="E2444">
        <f t="shared" ref="E2444" si="5008">plan_id</f>
        <v>832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10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290</v>
      </c>
      <c r="B2445">
        <f t="shared" si="4883"/>
        <v>23</v>
      </c>
      <c r="C2445">
        <f t="shared" si="4936"/>
        <v>65</v>
      </c>
      <c r="E2445">
        <f t="shared" ref="E2445" si="5010">plan_id</f>
        <v>832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10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290</v>
      </c>
      <c r="B2446">
        <f t="shared" si="4883"/>
        <v>23</v>
      </c>
      <c r="C2446">
        <f t="shared" si="4936"/>
        <v>66</v>
      </c>
      <c r="E2446">
        <f t="shared" ref="E2446" si="5012">plan_id</f>
        <v>832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10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290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832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10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290</v>
      </c>
      <c r="B2448">
        <f>B2447</f>
        <v>23</v>
      </c>
      <c r="C2448">
        <f t="shared" si="4936"/>
        <v>68</v>
      </c>
      <c r="E2448">
        <f t="shared" ref="E2448" si="5017">plan_id</f>
        <v>832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10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290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832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10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290</v>
      </c>
      <c r="B2450">
        <f t="shared" si="5019"/>
        <v>23</v>
      </c>
      <c r="C2450">
        <f t="shared" si="4936"/>
        <v>70</v>
      </c>
      <c r="E2450">
        <f t="shared" ref="E2450" si="5022">plan_id</f>
        <v>832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10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-21429568</v>
      </c>
    </row>
    <row r="2451" spans="1:8" x14ac:dyDescent="0.3">
      <c r="A2451" t="s">
        <v>290</v>
      </c>
      <c r="B2451">
        <f t="shared" si="5019"/>
        <v>23</v>
      </c>
      <c r="C2451">
        <f t="shared" si="4936"/>
        <v>71</v>
      </c>
      <c r="E2451">
        <f t="shared" ref="E2451" si="5024">plan_id</f>
        <v>832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10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290</v>
      </c>
      <c r="B2452">
        <f t="shared" si="5019"/>
        <v>23</v>
      </c>
      <c r="C2452">
        <f t="shared" si="4936"/>
        <v>72</v>
      </c>
      <c r="E2452">
        <f t="shared" ref="E2452" si="5026">plan_id</f>
        <v>832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10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290</v>
      </c>
      <c r="B2453">
        <f t="shared" si="5019"/>
        <v>23</v>
      </c>
      <c r="C2453">
        <f t="shared" si="4936"/>
        <v>73</v>
      </c>
      <c r="E2453">
        <f t="shared" ref="E2453" si="5028">plan_id</f>
        <v>832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10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290</v>
      </c>
      <c r="B2454">
        <f t="shared" si="5019"/>
        <v>23</v>
      </c>
      <c r="C2454">
        <f t="shared" si="4936"/>
        <v>74</v>
      </c>
      <c r="E2454">
        <f t="shared" ref="E2454" si="5030">plan_id</f>
        <v>832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10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290</v>
      </c>
      <c r="B2455">
        <f t="shared" si="5019"/>
        <v>23</v>
      </c>
      <c r="C2455">
        <f t="shared" si="4936"/>
        <v>75</v>
      </c>
      <c r="E2455">
        <f t="shared" ref="E2455" si="5032">plan_id</f>
        <v>832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10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290</v>
      </c>
      <c r="B2456">
        <f t="shared" si="5019"/>
        <v>23</v>
      </c>
      <c r="C2456">
        <f t="shared" si="4936"/>
        <v>76</v>
      </c>
      <c r="E2456">
        <f t="shared" ref="E2456" si="5034">plan_id</f>
        <v>832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10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290</v>
      </c>
      <c r="B2457">
        <f t="shared" si="5019"/>
        <v>23</v>
      </c>
      <c r="C2457">
        <f t="shared" si="4936"/>
        <v>77</v>
      </c>
      <c r="E2457">
        <f t="shared" ref="E2457" si="5036">plan_id</f>
        <v>832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10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76533705</v>
      </c>
    </row>
    <row r="2458" spans="1:8" x14ac:dyDescent="0.3">
      <c r="A2458" t="s">
        <v>290</v>
      </c>
      <c r="B2458">
        <f t="shared" si="5019"/>
        <v>23</v>
      </c>
      <c r="C2458">
        <f t="shared" si="4936"/>
        <v>78</v>
      </c>
      <c r="E2458">
        <f t="shared" ref="E2458" si="5038">plan_id</f>
        <v>832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10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27205905</v>
      </c>
    </row>
    <row r="2459" spans="1:8" x14ac:dyDescent="0.3">
      <c r="A2459" t="s">
        <v>290</v>
      </c>
      <c r="B2459">
        <f t="shared" si="5019"/>
        <v>23</v>
      </c>
      <c r="C2459">
        <f t="shared" si="4936"/>
        <v>79</v>
      </c>
      <c r="E2459">
        <f t="shared" ref="E2459" si="5040">plan_id</f>
        <v>832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10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290</v>
      </c>
      <c r="B2460">
        <f t="shared" si="5019"/>
        <v>23</v>
      </c>
      <c r="C2460">
        <f t="shared" si="4936"/>
        <v>80</v>
      </c>
      <c r="E2460">
        <f t="shared" ref="E2460" si="5042">plan_id</f>
        <v>832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10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290</v>
      </c>
      <c r="B2461">
        <f t="shared" si="5019"/>
        <v>23</v>
      </c>
      <c r="C2461">
        <f t="shared" si="4936"/>
        <v>81</v>
      </c>
      <c r="E2461">
        <f t="shared" ref="E2461" si="5044">plan_id</f>
        <v>832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10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290</v>
      </c>
      <c r="B2462">
        <f t="shared" si="5019"/>
        <v>23</v>
      </c>
      <c r="C2462">
        <f t="shared" si="4936"/>
        <v>82</v>
      </c>
      <c r="E2462">
        <f t="shared" ref="E2462" si="5046">plan_id</f>
        <v>832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10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-79040068</v>
      </c>
    </row>
    <row r="2463" spans="1:8" x14ac:dyDescent="0.3">
      <c r="A2463" t="s">
        <v>290</v>
      </c>
      <c r="B2463">
        <f t="shared" si="5019"/>
        <v>23</v>
      </c>
      <c r="C2463">
        <f t="shared" si="4936"/>
        <v>83</v>
      </c>
      <c r="E2463">
        <f t="shared" ref="E2463" si="5048">plan_id</f>
        <v>832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10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290</v>
      </c>
      <c r="B2464">
        <f t="shared" si="5019"/>
        <v>23</v>
      </c>
      <c r="C2464">
        <f t="shared" si="4936"/>
        <v>84</v>
      </c>
      <c r="E2464">
        <f t="shared" ref="E2464" si="5050">plan_id</f>
        <v>832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10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290</v>
      </c>
      <c r="B2465">
        <f t="shared" si="5019"/>
        <v>23</v>
      </c>
      <c r="C2465">
        <f t="shared" si="4936"/>
        <v>85</v>
      </c>
      <c r="E2465">
        <f t="shared" ref="E2465" si="5052">plan_id</f>
        <v>832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10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290</v>
      </c>
      <c r="B2466">
        <f t="shared" si="5019"/>
        <v>23</v>
      </c>
      <c r="C2466">
        <f t="shared" si="4936"/>
        <v>86</v>
      </c>
      <c r="E2466">
        <f t="shared" ref="E2466" si="5054">plan_id</f>
        <v>832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10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-20970951</v>
      </c>
    </row>
    <row r="2467" spans="1:8" x14ac:dyDescent="0.3">
      <c r="A2467" t="s">
        <v>290</v>
      </c>
      <c r="B2467">
        <f t="shared" si="5019"/>
        <v>23</v>
      </c>
      <c r="C2467">
        <f t="shared" si="4936"/>
        <v>87</v>
      </c>
      <c r="E2467">
        <f t="shared" ref="E2467" si="5056">plan_id</f>
        <v>832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10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290</v>
      </c>
      <c r="B2468">
        <f t="shared" si="5019"/>
        <v>23</v>
      </c>
      <c r="C2468">
        <f t="shared" si="4936"/>
        <v>88</v>
      </c>
      <c r="E2468">
        <f t="shared" ref="E2468" si="5058">plan_id</f>
        <v>832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10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290</v>
      </c>
      <c r="B2469">
        <f t="shared" si="5019"/>
        <v>23</v>
      </c>
      <c r="C2469">
        <f t="shared" si="4936"/>
        <v>89</v>
      </c>
      <c r="E2469">
        <f t="shared" ref="E2469" si="5060">plan_id</f>
        <v>832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10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290</v>
      </c>
      <c r="B2470">
        <f t="shared" si="5019"/>
        <v>23</v>
      </c>
      <c r="C2470">
        <f t="shared" si="4936"/>
        <v>90</v>
      </c>
      <c r="E2470">
        <f t="shared" ref="E2470" si="5062">plan_id</f>
        <v>832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10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-36789397</v>
      </c>
    </row>
    <row r="2471" spans="1:8" x14ac:dyDescent="0.3">
      <c r="A2471" t="s">
        <v>290</v>
      </c>
      <c r="B2471">
        <f t="shared" si="5019"/>
        <v>23</v>
      </c>
      <c r="C2471">
        <f t="shared" si="4936"/>
        <v>91</v>
      </c>
      <c r="E2471">
        <f t="shared" ref="E2471" si="5064">plan_id</f>
        <v>832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10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309574521</v>
      </c>
    </row>
    <row r="2472" spans="1:8" x14ac:dyDescent="0.3">
      <c r="A2472" t="s">
        <v>290</v>
      </c>
      <c r="B2472">
        <f t="shared" si="5019"/>
        <v>23</v>
      </c>
      <c r="C2472">
        <f t="shared" si="4936"/>
        <v>92</v>
      </c>
      <c r="E2472">
        <f t="shared" ref="E2472" si="5066">plan_id</f>
        <v>832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10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784518150</v>
      </c>
    </row>
    <row r="2473" spans="1:8" x14ac:dyDescent="0.3">
      <c r="A2473" t="s">
        <v>290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832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10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290</v>
      </c>
      <c r="B2474">
        <v>24</v>
      </c>
      <c r="C2474">
        <f t="shared" si="5068"/>
        <v>3</v>
      </c>
      <c r="E2474">
        <f t="shared" ref="E2474" si="5071">plan_id</f>
        <v>832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10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">
      <c r="A2475" t="s">
        <v>290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832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10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&amp; FOSTER ACTUARIES AND CONSULTANTS</v>
      </c>
    </row>
    <row r="2476" spans="1:8" x14ac:dyDescent="0.3">
      <c r="A2476" t="s">
        <v>290</v>
      </c>
      <c r="B2476">
        <f t="shared" si="5073"/>
        <v>24</v>
      </c>
      <c r="C2476">
        <f t="shared" si="5068"/>
        <v>5</v>
      </c>
      <c r="E2476">
        <f t="shared" ref="E2476" si="5076">plan_id</f>
        <v>832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10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0.1113</v>
      </c>
    </row>
    <row r="2477" spans="1:8" x14ac:dyDescent="0.3">
      <c r="A2477" t="s">
        <v>290</v>
      </c>
      <c r="B2477">
        <f t="shared" si="5073"/>
        <v>24</v>
      </c>
      <c r="C2477">
        <f t="shared" si="5068"/>
        <v>6</v>
      </c>
      <c r="E2477">
        <f t="shared" ref="E2477" si="5078">plan_id</f>
        <v>832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10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3.15E-2</v>
      </c>
    </row>
    <row r="2478" spans="1:8" x14ac:dyDescent="0.3">
      <c r="A2478" t="s">
        <v>290</v>
      </c>
      <c r="B2478">
        <f t="shared" si="5073"/>
        <v>24</v>
      </c>
      <c r="C2478">
        <f t="shared" si="5068"/>
        <v>7</v>
      </c>
      <c r="E2478">
        <f t="shared" ref="E2478" si="5080">plan_id</f>
        <v>832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10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7.9799999999999996E-2</v>
      </c>
    </row>
    <row r="2479" spans="1:8" x14ac:dyDescent="0.3">
      <c r="A2479" t="s">
        <v>290</v>
      </c>
      <c r="B2479">
        <f t="shared" si="5073"/>
        <v>24</v>
      </c>
      <c r="C2479">
        <f t="shared" si="5068"/>
        <v>8</v>
      </c>
      <c r="E2479">
        <f t="shared" ref="E2479" si="5082">plan_id</f>
        <v>832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10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-1083536506</v>
      </c>
    </row>
    <row r="2480" spans="1:8" x14ac:dyDescent="0.3">
      <c r="A2480" t="s">
        <v>290</v>
      </c>
      <c r="B2480">
        <f t="shared" si="5073"/>
        <v>24</v>
      </c>
      <c r="C2480">
        <f t="shared" si="5068"/>
        <v>9</v>
      </c>
      <c r="E2480">
        <f t="shared" ref="E2480" si="5084">plan_id</f>
        <v>832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10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0.20749999999999999</v>
      </c>
    </row>
    <row r="2481" spans="1:8" x14ac:dyDescent="0.3">
      <c r="A2481" t="s">
        <v>290</v>
      </c>
      <c r="B2481">
        <f t="shared" si="5073"/>
        <v>24</v>
      </c>
      <c r="C2481">
        <f t="shared" si="5068"/>
        <v>10</v>
      </c>
      <c r="E2481">
        <f t="shared" ref="E2481" si="5086">plan_id</f>
        <v>832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10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0.20749999999999999</v>
      </c>
    </row>
    <row r="2482" spans="1:8" x14ac:dyDescent="0.3">
      <c r="A2482" t="s">
        <v>290</v>
      </c>
      <c r="B2482">
        <f t="shared" si="5073"/>
        <v>24</v>
      </c>
      <c r="C2482">
        <f t="shared" si="5068"/>
        <v>11</v>
      </c>
      <c r="E2482">
        <f t="shared" ref="E2482" si="5088">plan_id</f>
        <v>832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10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290</v>
      </c>
      <c r="B2483">
        <f t="shared" si="5073"/>
        <v>24</v>
      </c>
      <c r="C2483">
        <f t="shared" si="5068"/>
        <v>12</v>
      </c>
      <c r="E2483">
        <f t="shared" ref="E2483" si="5090">plan_id</f>
        <v>832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10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1665236336</v>
      </c>
    </row>
    <row r="2484" spans="1:8" x14ac:dyDescent="0.3">
      <c r="A2484" t="s">
        <v>290</v>
      </c>
      <c r="B2484">
        <f t="shared" si="5073"/>
        <v>24</v>
      </c>
      <c r="C2484">
        <f t="shared" si="5068"/>
        <v>13</v>
      </c>
      <c r="E2484">
        <f t="shared" ref="E2484" si="5092">plan_id</f>
        <v>832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10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361684671</v>
      </c>
    </row>
    <row r="2485" spans="1:8" x14ac:dyDescent="0.3">
      <c r="A2485" t="s">
        <v>290</v>
      </c>
      <c r="B2485">
        <f t="shared" si="5073"/>
        <v>24</v>
      </c>
      <c r="C2485">
        <f t="shared" si="5068"/>
        <v>14</v>
      </c>
      <c r="E2485">
        <f t="shared" ref="E2485" si="5094">plan_id</f>
        <v>832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10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290</v>
      </c>
      <c r="B2486">
        <f t="shared" si="5073"/>
        <v>24</v>
      </c>
      <c r="C2486">
        <f t="shared" si="5068"/>
        <v>15</v>
      </c>
      <c r="E2486">
        <f t="shared" ref="E2486" si="5096">plan_id</f>
        <v>832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10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0.11799999999999999</v>
      </c>
    </row>
    <row r="2487" spans="1:8" x14ac:dyDescent="0.3">
      <c r="A2487" t="s">
        <v>290</v>
      </c>
      <c r="B2487">
        <f t="shared" si="5073"/>
        <v>24</v>
      </c>
      <c r="C2487">
        <f t="shared" si="5068"/>
        <v>16</v>
      </c>
      <c r="E2487">
        <f t="shared" ref="E2487" si="5098">plan_id</f>
        <v>832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10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290</v>
      </c>
      <c r="B2488">
        <f t="shared" si="5073"/>
        <v>24</v>
      </c>
      <c r="C2488">
        <f t="shared" si="5068"/>
        <v>17</v>
      </c>
      <c r="E2488">
        <f t="shared" ref="E2488" si="5100">plan_id</f>
        <v>832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10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290</v>
      </c>
      <c r="B2489">
        <f t="shared" si="5073"/>
        <v>24</v>
      </c>
      <c r="C2489">
        <f t="shared" si="5068"/>
        <v>18</v>
      </c>
      <c r="E2489">
        <f t="shared" ref="E2489" si="5102">plan_id</f>
        <v>832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10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0.23899999999999999</v>
      </c>
    </row>
    <row r="2490" spans="1:8" x14ac:dyDescent="0.3">
      <c r="A2490" t="s">
        <v>290</v>
      </c>
      <c r="B2490">
        <f t="shared" si="5073"/>
        <v>24</v>
      </c>
      <c r="C2490">
        <f t="shared" si="5068"/>
        <v>19</v>
      </c>
      <c r="E2490">
        <f t="shared" ref="E2490" si="5104">plan_id</f>
        <v>832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10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0.08</v>
      </c>
    </row>
    <row r="2491" spans="1:8" x14ac:dyDescent="0.3">
      <c r="A2491" t="s">
        <v>290</v>
      </c>
      <c r="B2491">
        <f t="shared" si="5073"/>
        <v>24</v>
      </c>
      <c r="C2491">
        <f t="shared" si="5068"/>
        <v>20</v>
      </c>
      <c r="E2491">
        <f t="shared" ref="E2491" si="5106">plan_id</f>
        <v>832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10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290</v>
      </c>
      <c r="B2492">
        <f t="shared" si="5073"/>
        <v>24</v>
      </c>
      <c r="C2492">
        <f t="shared" si="5068"/>
        <v>21</v>
      </c>
      <c r="E2492">
        <f t="shared" ref="E2492" si="5108">plan_id</f>
        <v>832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10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290</v>
      </c>
      <c r="B2493">
        <f t="shared" si="5073"/>
        <v>24</v>
      </c>
      <c r="C2493">
        <f t="shared" si="5068"/>
        <v>22</v>
      </c>
      <c r="E2493">
        <f t="shared" ref="E2493" si="5110">plan_id</f>
        <v>832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10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290</v>
      </c>
      <c r="B2494">
        <f t="shared" si="5073"/>
        <v>24</v>
      </c>
      <c r="C2494">
        <f t="shared" si="5068"/>
        <v>23</v>
      </c>
      <c r="E2494">
        <f t="shared" ref="E2494" si="5112">plan_id</f>
        <v>832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10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 Jan 1 '11- 2.5% accrual rate, min 5 years of service;2. Hired after Jul 1 '99- 2.5%, 25-30 yrs of service; Hired before Jul 1 '99-2% accrual rate/2.5% (20 yrs of service)</v>
      </c>
    </row>
    <row r="2495" spans="1:8" x14ac:dyDescent="0.3">
      <c r="A2495" t="s">
        <v>290</v>
      </c>
      <c r="B2495">
        <f t="shared" si="5073"/>
        <v>24</v>
      </c>
      <c r="C2495">
        <f t="shared" si="5068"/>
        <v>24</v>
      </c>
      <c r="E2495">
        <f t="shared" ref="E2495" si="5114">plan_id</f>
        <v>832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10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290</v>
      </c>
      <c r="B2496">
        <f t="shared" si="5073"/>
        <v>24</v>
      </c>
      <c r="C2496">
        <f t="shared" si="5068"/>
        <v>25</v>
      </c>
      <c r="E2496">
        <f t="shared" ref="E2496" si="5116">plan_id</f>
        <v>832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10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290</v>
      </c>
      <c r="B2497">
        <f t="shared" si="5073"/>
        <v>24</v>
      </c>
      <c r="C2497">
        <f t="shared" si="5068"/>
        <v>26</v>
      </c>
      <c r="E2497">
        <f t="shared" ref="E2497" si="5118">plan_id</f>
        <v>832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10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2.5000000000000001E-2</v>
      </c>
    </row>
    <row r="2498" spans="1:8" x14ac:dyDescent="0.3">
      <c r="A2498" t="s">
        <v>290</v>
      </c>
      <c r="B2498">
        <f t="shared" si="5073"/>
        <v>24</v>
      </c>
      <c r="C2498">
        <f t="shared" si="5068"/>
        <v>27</v>
      </c>
      <c r="E2498">
        <f t="shared" ref="E2498" si="5120">plan_id</f>
        <v>832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10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290</v>
      </c>
      <c r="B2499">
        <f t="shared" si="5073"/>
        <v>24</v>
      </c>
      <c r="C2499">
        <f t="shared" si="5068"/>
        <v>28</v>
      </c>
      <c r="E2499">
        <f t="shared" ref="E2499" si="5122">plan_id</f>
        <v>832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10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290</v>
      </c>
      <c r="B2500">
        <f t="shared" si="5073"/>
        <v>24</v>
      </c>
      <c r="C2500">
        <f t="shared" si="5068"/>
        <v>29</v>
      </c>
      <c r="E2500">
        <f t="shared" ref="E2500" si="5124">plan_id</f>
        <v>832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10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">
      <c r="A2501" t="s">
        <v>290</v>
      </c>
      <c r="B2501">
        <f t="shared" si="5073"/>
        <v>24</v>
      </c>
      <c r="C2501">
        <f t="shared" si="5068"/>
        <v>30</v>
      </c>
      <c r="E2501">
        <f t="shared" ref="E2501" si="5126">plan_id</f>
        <v>832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10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290</v>
      </c>
      <c r="B2502">
        <f t="shared" si="5073"/>
        <v>24</v>
      </c>
      <c r="C2502">
        <f t="shared" si="5068"/>
        <v>31</v>
      </c>
      <c r="E2502">
        <f t="shared" ref="E2502" si="5128">plan_id</f>
        <v>832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10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290</v>
      </c>
      <c r="B2503">
        <f t="shared" si="5073"/>
        <v>24</v>
      </c>
      <c r="C2503">
        <f t="shared" si="5068"/>
        <v>32</v>
      </c>
      <c r="E2503">
        <f t="shared" ref="E2503" si="5130">plan_id</f>
        <v>832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10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290</v>
      </c>
      <c r="B2504">
        <f t="shared" si="5073"/>
        <v>24</v>
      </c>
      <c r="C2504">
        <f t="shared" si="5068"/>
        <v>33</v>
      </c>
      <c r="E2504">
        <f t="shared" ref="E2504" si="5132">plan_id</f>
        <v>832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10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290</v>
      </c>
      <c r="B2505">
        <f t="shared" si="5073"/>
        <v>24</v>
      </c>
      <c r="C2505">
        <f t="shared" si="5068"/>
        <v>34</v>
      </c>
      <c r="E2505">
        <f t="shared" ref="E2505" si="5134">plan_id</f>
        <v>832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10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290</v>
      </c>
      <c r="B2506">
        <f t="shared" si="5073"/>
        <v>24</v>
      </c>
      <c r="C2506">
        <f t="shared" si="5068"/>
        <v>35</v>
      </c>
      <c r="E2506">
        <f t="shared" ref="E2506" si="5136">plan_id</f>
        <v>832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10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290</v>
      </c>
      <c r="B2507">
        <f t="shared" si="5073"/>
        <v>24</v>
      </c>
      <c r="C2507">
        <f t="shared" si="5068"/>
        <v>36</v>
      </c>
      <c r="E2507">
        <f t="shared" ref="E2507" si="5138">plan_id</f>
        <v>832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10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">
      <c r="A2508" t="s">
        <v>290</v>
      </c>
      <c r="B2508">
        <f t="shared" si="5073"/>
        <v>24</v>
      </c>
      <c r="C2508">
        <f t="shared" si="5068"/>
        <v>37</v>
      </c>
      <c r="E2508">
        <f t="shared" ref="E2508" si="5140">plan_id</f>
        <v>832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10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7.2499999999999995E-2</v>
      </c>
    </row>
    <row r="2509" spans="1:8" x14ac:dyDescent="0.3">
      <c r="A2509" t="s">
        <v>290</v>
      </c>
      <c r="B2509">
        <f t="shared" si="5073"/>
        <v>24</v>
      </c>
      <c r="C2509">
        <f t="shared" si="5068"/>
        <v>38</v>
      </c>
      <c r="E2509">
        <f t="shared" ref="E2509" si="5142">plan_id</f>
        <v>832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10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t="s">
        <v>290</v>
      </c>
      <c r="B2510">
        <f t="shared" si="5073"/>
        <v>24</v>
      </c>
      <c r="C2510">
        <f t="shared" si="5068"/>
        <v>39</v>
      </c>
      <c r="E2510">
        <f t="shared" ref="E2510" si="5144">plan_id</f>
        <v>832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10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3.1%-4.6%</v>
      </c>
    </row>
    <row r="2511" spans="1:8" x14ac:dyDescent="0.3">
      <c r="A2511" t="s">
        <v>290</v>
      </c>
      <c r="B2511">
        <f t="shared" si="5073"/>
        <v>24</v>
      </c>
      <c r="C2511">
        <f t="shared" si="5068"/>
        <v>40</v>
      </c>
      <c r="E2511">
        <f t="shared" ref="E2511" si="5146">plan_id</f>
        <v>832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10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64-66</v>
      </c>
    </row>
    <row r="2512" spans="1:8" x14ac:dyDescent="0.3">
      <c r="A2512" t="s">
        <v>290</v>
      </c>
      <c r="B2512">
        <f t="shared" si="5073"/>
        <v>24</v>
      </c>
      <c r="C2512">
        <f t="shared" si="5068"/>
        <v>41</v>
      </c>
      <c r="E2512">
        <f t="shared" ref="E2512" si="5148">plan_id</f>
        <v>832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10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64-66</v>
      </c>
    </row>
    <row r="2513" spans="1:8" x14ac:dyDescent="0.3">
      <c r="A2513" t="s">
        <v>290</v>
      </c>
      <c r="B2513">
        <f t="shared" si="5073"/>
        <v>24</v>
      </c>
      <c r="C2513">
        <f t="shared" si="5068"/>
        <v>42</v>
      </c>
      <c r="E2513">
        <f t="shared" ref="E2513" si="5150">plan_id</f>
        <v>832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10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Active Member- RP-2014 White Collar Employee Table; Non-Disabled Retiree/Inactive Member- RP-2014 White Collar Healthy Annuitant Tables</v>
      </c>
    </row>
    <row r="2514" spans="1:8" x14ac:dyDescent="0.3">
      <c r="A2514" t="s">
        <v>290</v>
      </c>
      <c r="B2514">
        <f t="shared" si="5073"/>
        <v>24</v>
      </c>
      <c r="C2514">
        <f t="shared" si="5068"/>
        <v>43</v>
      </c>
      <c r="E2514">
        <f t="shared" ref="E2514" si="5152">plan_id</f>
        <v>832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10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">
      <c r="A2515" t="s">
        <v>290</v>
      </c>
      <c r="B2515">
        <f t="shared" si="5073"/>
        <v>24</v>
      </c>
      <c r="C2515">
        <f t="shared" si="5068"/>
        <v>44</v>
      </c>
      <c r="E2515">
        <f t="shared" ref="E2515" si="5154">plan_id</f>
        <v>832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10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t="s">
        <v>290</v>
      </c>
      <c r="B2516">
        <f t="shared" si="5073"/>
        <v>24</v>
      </c>
      <c r="C2516">
        <f t="shared" si="5068"/>
        <v>45</v>
      </c>
      <c r="E2516">
        <f t="shared" ref="E2516" si="5156">plan_id</f>
        <v>832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10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290</v>
      </c>
      <c r="B2517">
        <f t="shared" si="5073"/>
        <v>24</v>
      </c>
      <c r="C2517">
        <f t="shared" si="5068"/>
        <v>46</v>
      </c>
      <c r="E2517">
        <f t="shared" ref="E2517" si="5158">plan_id</f>
        <v>832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10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290</v>
      </c>
      <c r="B2518">
        <f t="shared" si="5073"/>
        <v>24</v>
      </c>
      <c r="C2518">
        <f t="shared" si="5068"/>
        <v>47</v>
      </c>
      <c r="E2518">
        <f t="shared" ref="E2518" si="5160">plan_id</f>
        <v>832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10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</v>
      </c>
    </row>
    <row r="2519" spans="1:8" x14ac:dyDescent="0.3">
      <c r="A2519" t="s">
        <v>290</v>
      </c>
      <c r="B2519">
        <f t="shared" si="5073"/>
        <v>24</v>
      </c>
      <c r="C2519">
        <f t="shared" si="5068"/>
        <v>48</v>
      </c>
      <c r="E2519">
        <f t="shared" ref="E2519" si="5162">plan_id</f>
        <v>832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104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">
      <c r="A2520" t="s">
        <v>290</v>
      </c>
      <c r="B2520">
        <f t="shared" si="5073"/>
        <v>24</v>
      </c>
      <c r="C2520">
        <f t="shared" si="5068"/>
        <v>49</v>
      </c>
      <c r="E2520">
        <f t="shared" ref="E2520" si="5164">plan_id</f>
        <v>832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10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t="s">
        <v>290</v>
      </c>
      <c r="B2521">
        <f t="shared" si="5073"/>
        <v>24</v>
      </c>
      <c r="C2521">
        <f t="shared" si="5068"/>
        <v>50</v>
      </c>
      <c r="E2521">
        <f t="shared" ref="E2521" si="5166">plan_id</f>
        <v>832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10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7.3999999999999996E-2</v>
      </c>
    </row>
    <row r="2522" spans="1:8" x14ac:dyDescent="0.3">
      <c r="A2522" t="s">
        <v>290</v>
      </c>
      <c r="B2522">
        <f t="shared" si="5073"/>
        <v>24</v>
      </c>
      <c r="C2522">
        <f t="shared" si="5068"/>
        <v>51</v>
      </c>
      <c r="E2522">
        <f t="shared" ref="E2522" si="5168">plan_id</f>
        <v>832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10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290</v>
      </c>
      <c r="B2523">
        <f t="shared" si="5073"/>
        <v>24</v>
      </c>
      <c r="C2523">
        <f t="shared" si="5068"/>
        <v>52</v>
      </c>
      <c r="E2523">
        <f t="shared" ref="E2523" si="5170">plan_id</f>
        <v>832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10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7.3999999999999996E-2</v>
      </c>
    </row>
    <row r="2524" spans="1:8" x14ac:dyDescent="0.3">
      <c r="A2524" t="s">
        <v>290</v>
      </c>
      <c r="B2524">
        <f t="shared" si="5073"/>
        <v>24</v>
      </c>
      <c r="C2524">
        <f t="shared" si="5068"/>
        <v>53</v>
      </c>
      <c r="E2524">
        <f t="shared" ref="E2524" si="5172">plan_id</f>
        <v>832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10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290</v>
      </c>
      <c r="B2525">
        <f t="shared" si="5073"/>
        <v>24</v>
      </c>
      <c r="C2525">
        <f t="shared" si="5068"/>
        <v>54</v>
      </c>
      <c r="E2525">
        <f t="shared" ref="E2525" si="5174">plan_id</f>
        <v>832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10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0.1265</v>
      </c>
    </row>
    <row r="2526" spans="1:8" x14ac:dyDescent="0.3">
      <c r="A2526" t="s">
        <v>290</v>
      </c>
      <c r="B2526">
        <f t="shared" si="5073"/>
        <v>24</v>
      </c>
      <c r="C2526">
        <f t="shared" si="5068"/>
        <v>55</v>
      </c>
      <c r="E2526">
        <f t="shared" ref="E2526" si="5176">plan_id</f>
        <v>832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10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0.34320000000000001</v>
      </c>
    </row>
    <row r="2527" spans="1:8" x14ac:dyDescent="0.3">
      <c r="A2527" t="s">
        <v>290</v>
      </c>
      <c r="B2527">
        <f t="shared" si="5073"/>
        <v>24</v>
      </c>
      <c r="C2527">
        <f t="shared" si="5068"/>
        <v>56</v>
      </c>
      <c r="E2527">
        <f t="shared" ref="E2527" si="5178">plan_id</f>
        <v>832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10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5.8028024730042143E-4</v>
      </c>
    </row>
    <row r="2528" spans="1:8" x14ac:dyDescent="0.3">
      <c r="A2528" t="s">
        <v>290</v>
      </c>
      <c r="B2528">
        <f t="shared" si="5073"/>
        <v>24</v>
      </c>
      <c r="C2528">
        <f t="shared" si="5068"/>
        <v>57</v>
      </c>
      <c r="E2528">
        <f t="shared" ref="E2528" si="5180">plan_id</f>
        <v>832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10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t="s">
        <v>290</v>
      </c>
      <c r="B2529">
        <f t="shared" si="5073"/>
        <v>24</v>
      </c>
      <c r="C2529">
        <f t="shared" si="5068"/>
        <v>58</v>
      </c>
      <c r="E2529">
        <f t="shared" ref="E2529" si="5182">plan_id</f>
        <v>832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10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23741582928</v>
      </c>
    </row>
    <row r="2530" spans="1:8" x14ac:dyDescent="0.3">
      <c r="A2530" t="s">
        <v>290</v>
      </c>
      <c r="B2530">
        <f t="shared" si="5073"/>
        <v>24</v>
      </c>
      <c r="C2530">
        <f t="shared" si="5068"/>
        <v>59</v>
      </c>
      <c r="E2530">
        <f t="shared" ref="E2530" si="5184">plan_id</f>
        <v>832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10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33058826858</v>
      </c>
    </row>
    <row r="2531" spans="1:8" x14ac:dyDescent="0.3">
      <c r="A2531" t="s">
        <v>290</v>
      </c>
      <c r="B2531">
        <f t="shared" si="5073"/>
        <v>24</v>
      </c>
      <c r="C2531">
        <f t="shared" si="5068"/>
        <v>60</v>
      </c>
      <c r="E2531">
        <f t="shared" ref="E2531" si="5186">plan_id</f>
        <v>832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10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9317243930</v>
      </c>
    </row>
    <row r="2532" spans="1:8" x14ac:dyDescent="0.3">
      <c r="A2532" t="s">
        <v>290</v>
      </c>
      <c r="B2532">
        <f t="shared" si="5073"/>
        <v>24</v>
      </c>
      <c r="C2532">
        <f t="shared" si="5068"/>
        <v>61</v>
      </c>
      <c r="E2532">
        <f t="shared" ref="E2532" si="5188">plan_id</f>
        <v>832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10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0.71799999999999997</v>
      </c>
    </row>
    <row r="2533" spans="1:8" x14ac:dyDescent="0.3">
      <c r="A2533" t="s">
        <v>290</v>
      </c>
      <c r="B2533">
        <f t="shared" si="5073"/>
        <v>24</v>
      </c>
      <c r="C2533">
        <f t="shared" si="5068"/>
        <v>62</v>
      </c>
      <c r="E2533">
        <f t="shared" ref="E2533" si="5190">plan_id</f>
        <v>832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10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4335090648</v>
      </c>
    </row>
    <row r="2534" spans="1:8" x14ac:dyDescent="0.3">
      <c r="A2534" t="s">
        <v>290</v>
      </c>
      <c r="B2534">
        <f t="shared" si="5073"/>
        <v>24</v>
      </c>
      <c r="C2534">
        <f t="shared" si="5068"/>
        <v>63</v>
      </c>
      <c r="E2534">
        <f t="shared" ref="E2534" si="5192">plan_id</f>
        <v>832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10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-1075214831</v>
      </c>
    </row>
    <row r="2535" spans="1:8" x14ac:dyDescent="0.3">
      <c r="A2535" t="s">
        <v>290</v>
      </c>
      <c r="B2535">
        <f t="shared" si="5073"/>
        <v>24</v>
      </c>
      <c r="C2535">
        <f t="shared" si="5068"/>
        <v>64</v>
      </c>
      <c r="E2535">
        <f t="shared" ref="E2535" si="5194">plan_id</f>
        <v>832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10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290</v>
      </c>
      <c r="B2536">
        <f t="shared" si="5073"/>
        <v>24</v>
      </c>
      <c r="C2536">
        <f t="shared" si="5068"/>
        <v>65</v>
      </c>
      <c r="E2536">
        <f t="shared" ref="E2536" si="5196">plan_id</f>
        <v>832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10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290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832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10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290</v>
      </c>
      <c r="B2538">
        <f t="shared" si="5073"/>
        <v>24</v>
      </c>
      <c r="C2538">
        <f t="shared" si="5198"/>
        <v>67</v>
      </c>
      <c r="E2538">
        <f t="shared" ref="E2538" si="5201">plan_id</f>
        <v>832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10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290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832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10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290</v>
      </c>
      <c r="B2540">
        <f t="shared" si="5203"/>
        <v>24</v>
      </c>
      <c r="C2540">
        <f t="shared" si="5198"/>
        <v>69</v>
      </c>
      <c r="E2540">
        <f t="shared" ref="E2540" si="5206">plan_id</f>
        <v>832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10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290</v>
      </c>
      <c r="B2541">
        <f t="shared" si="5203"/>
        <v>24</v>
      </c>
      <c r="C2541">
        <f t="shared" si="5198"/>
        <v>70</v>
      </c>
      <c r="E2541">
        <f t="shared" ref="E2541" si="5208">plan_id</f>
        <v>832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10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-58333610</v>
      </c>
    </row>
    <row r="2542" spans="1:8" x14ac:dyDescent="0.3">
      <c r="A2542" t="s">
        <v>290</v>
      </c>
      <c r="B2542">
        <f t="shared" si="5203"/>
        <v>24</v>
      </c>
      <c r="C2542">
        <f t="shared" si="5198"/>
        <v>71</v>
      </c>
      <c r="E2542">
        <f t="shared" ref="E2542" si="5210">plan_id</f>
        <v>832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10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290</v>
      </c>
      <c r="B2543">
        <f t="shared" si="5203"/>
        <v>24</v>
      </c>
      <c r="C2543">
        <f t="shared" si="5198"/>
        <v>72</v>
      </c>
      <c r="E2543">
        <f t="shared" ref="E2543" si="5212">plan_id</f>
        <v>832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10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290</v>
      </c>
      <c r="B2544">
        <f t="shared" si="5203"/>
        <v>24</v>
      </c>
      <c r="C2544">
        <f t="shared" si="5198"/>
        <v>73</v>
      </c>
      <c r="E2544">
        <f t="shared" ref="E2544" si="5214">plan_id</f>
        <v>832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10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290</v>
      </c>
      <c r="B2545">
        <f t="shared" si="5203"/>
        <v>24</v>
      </c>
      <c r="C2545">
        <f t="shared" si="5198"/>
        <v>74</v>
      </c>
      <c r="E2545">
        <f t="shared" ref="E2545" si="5216">plan_id</f>
        <v>832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10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290</v>
      </c>
      <c r="B2546">
        <f t="shared" si="5203"/>
        <v>24</v>
      </c>
      <c r="C2546">
        <f t="shared" si="5198"/>
        <v>75</v>
      </c>
      <c r="E2546">
        <f t="shared" ref="E2546" si="5218">plan_id</f>
        <v>832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10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290</v>
      </c>
      <c r="B2547">
        <f t="shared" si="5203"/>
        <v>24</v>
      </c>
      <c r="C2547">
        <f t="shared" si="5198"/>
        <v>76</v>
      </c>
      <c r="E2547">
        <f t="shared" ref="E2547" si="5220">plan_id</f>
        <v>832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10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290</v>
      </c>
      <c r="B2548">
        <f t="shared" si="5203"/>
        <v>24</v>
      </c>
      <c r="C2548">
        <f t="shared" si="5198"/>
        <v>77</v>
      </c>
      <c r="E2548">
        <f t="shared" ref="E2548" si="5222">plan_id</f>
        <v>832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10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86492475</v>
      </c>
    </row>
    <row r="2549" spans="1:8" x14ac:dyDescent="0.3">
      <c r="A2549" t="s">
        <v>290</v>
      </c>
      <c r="B2549">
        <f t="shared" si="5203"/>
        <v>24</v>
      </c>
      <c r="C2549">
        <f t="shared" si="5198"/>
        <v>78</v>
      </c>
      <c r="E2549">
        <f t="shared" ref="E2549" si="5224">plan_id</f>
        <v>832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10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42961139</v>
      </c>
    </row>
    <row r="2550" spans="1:8" x14ac:dyDescent="0.3">
      <c r="A2550" t="s">
        <v>290</v>
      </c>
      <c r="B2550">
        <f t="shared" si="5203"/>
        <v>24</v>
      </c>
      <c r="C2550">
        <f t="shared" si="5198"/>
        <v>79</v>
      </c>
      <c r="E2550">
        <f t="shared" ref="E2550" si="5226">plan_id</f>
        <v>832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10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290</v>
      </c>
      <c r="B2551">
        <f t="shared" si="5203"/>
        <v>24</v>
      </c>
      <c r="C2551">
        <f t="shared" si="5198"/>
        <v>80</v>
      </c>
      <c r="E2551">
        <f t="shared" ref="E2551" si="5228">plan_id</f>
        <v>832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10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290</v>
      </c>
      <c r="B2552">
        <f t="shared" si="5203"/>
        <v>24</v>
      </c>
      <c r="C2552">
        <f t="shared" si="5198"/>
        <v>81</v>
      </c>
      <c r="E2552">
        <f t="shared" ref="E2552" si="5230">plan_id</f>
        <v>832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10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290</v>
      </c>
      <c r="B2553">
        <f t="shared" si="5203"/>
        <v>24</v>
      </c>
      <c r="C2553">
        <f t="shared" si="5198"/>
        <v>82</v>
      </c>
      <c r="E2553">
        <f t="shared" ref="E2553" si="5232">plan_id</f>
        <v>832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10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-52859103</v>
      </c>
    </row>
    <row r="2554" spans="1:8" x14ac:dyDescent="0.3">
      <c r="A2554" t="s">
        <v>290</v>
      </c>
      <c r="B2554">
        <f t="shared" si="5203"/>
        <v>24</v>
      </c>
      <c r="C2554">
        <f t="shared" si="5198"/>
        <v>83</v>
      </c>
      <c r="E2554">
        <f t="shared" ref="E2554" si="5234">plan_id</f>
        <v>832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10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290</v>
      </c>
      <c r="B2555">
        <f t="shared" si="5203"/>
        <v>24</v>
      </c>
      <c r="C2555">
        <f t="shared" si="5198"/>
        <v>84</v>
      </c>
      <c r="E2555">
        <f t="shared" ref="E2555" si="5236">plan_id</f>
        <v>832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10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290</v>
      </c>
      <c r="B2556">
        <f t="shared" si="5203"/>
        <v>24</v>
      </c>
      <c r="C2556">
        <f t="shared" si="5198"/>
        <v>85</v>
      </c>
      <c r="E2556">
        <f t="shared" ref="E2556" si="5238">plan_id</f>
        <v>832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10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290</v>
      </c>
      <c r="B2557">
        <f t="shared" si="5203"/>
        <v>24</v>
      </c>
      <c r="C2557">
        <f t="shared" si="5198"/>
        <v>86</v>
      </c>
      <c r="E2557">
        <f t="shared" ref="E2557" si="5240">plan_id</f>
        <v>832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10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-1052753991</v>
      </c>
    </row>
    <row r="2558" spans="1:8" x14ac:dyDescent="0.3">
      <c r="A2558" t="s">
        <v>290</v>
      </c>
      <c r="B2558">
        <f t="shared" si="5203"/>
        <v>24</v>
      </c>
      <c r="C2558">
        <f t="shared" si="5198"/>
        <v>87</v>
      </c>
      <c r="E2558">
        <f t="shared" ref="E2558" si="5242">plan_id</f>
        <v>832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10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290</v>
      </c>
      <c r="B2559">
        <f t="shared" si="5203"/>
        <v>24</v>
      </c>
      <c r="C2559">
        <f t="shared" si="5198"/>
        <v>88</v>
      </c>
      <c r="E2559">
        <f t="shared" ref="E2559" si="5244">plan_id</f>
        <v>832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10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6937251</v>
      </c>
    </row>
    <row r="2560" spans="1:8" x14ac:dyDescent="0.3">
      <c r="A2560" t="s">
        <v>290</v>
      </c>
      <c r="B2560">
        <f t="shared" si="5203"/>
        <v>24</v>
      </c>
      <c r="C2560">
        <f t="shared" si="5198"/>
        <v>89</v>
      </c>
      <c r="E2560">
        <f t="shared" ref="E2560" si="5246">plan_id</f>
        <v>832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10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265864686</v>
      </c>
    </row>
    <row r="2561" spans="1:8" x14ac:dyDescent="0.3">
      <c r="A2561" t="s">
        <v>290</v>
      </c>
      <c r="B2561">
        <f t="shared" si="5203"/>
        <v>24</v>
      </c>
      <c r="C2561">
        <f t="shared" si="5198"/>
        <v>90</v>
      </c>
      <c r="E2561">
        <f t="shared" ref="E2561" si="5248">plan_id</f>
        <v>832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10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-18612744</v>
      </c>
    </row>
    <row r="2562" spans="1:8" x14ac:dyDescent="0.3">
      <c r="A2562" t="s">
        <v>290</v>
      </c>
      <c r="B2562">
        <f t="shared" si="5203"/>
        <v>24</v>
      </c>
      <c r="C2562">
        <f t="shared" si="5198"/>
        <v>91</v>
      </c>
      <c r="E2562">
        <f t="shared" ref="E2562" si="5250">plan_id</f>
        <v>832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10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159214885</v>
      </c>
    </row>
    <row r="2563" spans="1:8" x14ac:dyDescent="0.3">
      <c r="A2563" t="s">
        <v>290</v>
      </c>
      <c r="B2563">
        <f t="shared" si="5203"/>
        <v>24</v>
      </c>
      <c r="C2563">
        <f t="shared" si="5198"/>
        <v>92</v>
      </c>
      <c r="E2563">
        <f t="shared" ref="E2563" si="5252">plan_id</f>
        <v>832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10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772564845</v>
      </c>
    </row>
    <row r="2564" spans="1:8" x14ac:dyDescent="0.3">
      <c r="A2564" t="s">
        <v>290</v>
      </c>
      <c r="B2564">
        <f t="shared" si="5203"/>
        <v>24</v>
      </c>
      <c r="C2564">
        <f t="shared" si="5198"/>
        <v>93</v>
      </c>
      <c r="E2564">
        <f t="shared" ref="E2564" si="5254">plan_id</f>
        <v>832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10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290</v>
      </c>
      <c r="B2565">
        <v>25</v>
      </c>
      <c r="C2565">
        <f t="shared" si="5198"/>
        <v>3</v>
      </c>
      <c r="E2565">
        <f t="shared" ref="E2565" si="5256">plan_id</f>
        <v>832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10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">
      <c r="A2566" t="s">
        <v>290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832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10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&amp; FOSTER ACTUARIES AND CONSULTANTS</v>
      </c>
    </row>
    <row r="2567" spans="1:8" x14ac:dyDescent="0.3">
      <c r="A2567" t="s">
        <v>290</v>
      </c>
      <c r="B2567">
        <f t="shared" si="5258"/>
        <v>25</v>
      </c>
      <c r="C2567">
        <f t="shared" si="5198"/>
        <v>5</v>
      </c>
      <c r="E2567">
        <f t="shared" ref="E2567" si="5261">plan_id</f>
        <v>832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10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0.1142</v>
      </c>
    </row>
    <row r="2568" spans="1:8" x14ac:dyDescent="0.3">
      <c r="A2568" t="s">
        <v>290</v>
      </c>
      <c r="B2568">
        <f t="shared" si="5258"/>
        <v>25</v>
      </c>
      <c r="C2568">
        <f t="shared" si="5198"/>
        <v>6</v>
      </c>
      <c r="E2568">
        <f t="shared" ref="E2568" si="5263">plan_id</f>
        <v>832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10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3.44E-2</v>
      </c>
    </row>
    <row r="2569" spans="1:8" x14ac:dyDescent="0.3">
      <c r="A2569" t="s">
        <v>290</v>
      </c>
      <c r="B2569">
        <f t="shared" si="5258"/>
        <v>25</v>
      </c>
      <c r="C2569">
        <f t="shared" si="5198"/>
        <v>7</v>
      </c>
      <c r="E2569">
        <f t="shared" ref="E2569" si="5265">plan_id</f>
        <v>832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10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7.9799999999999996E-2</v>
      </c>
    </row>
    <row r="2570" spans="1:8" x14ac:dyDescent="0.3">
      <c r="A2570" t="s">
        <v>290</v>
      </c>
      <c r="B2570">
        <f t="shared" si="5258"/>
        <v>25</v>
      </c>
      <c r="C2570">
        <f t="shared" si="5198"/>
        <v>8</v>
      </c>
      <c r="E2570">
        <f t="shared" ref="E2570" si="5267">plan_id</f>
        <v>832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10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-1043897591</v>
      </c>
    </row>
    <row r="2571" spans="1:8" x14ac:dyDescent="0.3">
      <c r="A2571" t="s">
        <v>290</v>
      </c>
      <c r="B2571">
        <f t="shared" si="5258"/>
        <v>25</v>
      </c>
      <c r="C2571">
        <f t="shared" si="5198"/>
        <v>9</v>
      </c>
      <c r="E2571">
        <f t="shared" ref="E2571" si="5269">plan_id</f>
        <v>832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10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0.20760000000000001</v>
      </c>
    </row>
    <row r="2572" spans="1:8" x14ac:dyDescent="0.3">
      <c r="A2572" t="s">
        <v>290</v>
      </c>
      <c r="B2572">
        <f t="shared" si="5258"/>
        <v>25</v>
      </c>
      <c r="C2572">
        <f t="shared" si="5198"/>
        <v>10</v>
      </c>
      <c r="E2572">
        <f t="shared" ref="E2572" si="5271">plan_id</f>
        <v>832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10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0.20760000000000001</v>
      </c>
    </row>
    <row r="2573" spans="1:8" x14ac:dyDescent="0.3">
      <c r="A2573" t="s">
        <v>290</v>
      </c>
      <c r="B2573">
        <f t="shared" si="5258"/>
        <v>25</v>
      </c>
      <c r="C2573">
        <f t="shared" si="5198"/>
        <v>11</v>
      </c>
      <c r="E2573">
        <f t="shared" ref="E2573" si="5273">plan_id</f>
        <v>832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10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290</v>
      </c>
      <c r="B2574">
        <f t="shared" si="5258"/>
        <v>25</v>
      </c>
      <c r="C2574">
        <f t="shared" si="5198"/>
        <v>12</v>
      </c>
      <c r="E2574">
        <f t="shared" ref="E2574" si="5275">plan_id</f>
        <v>832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10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1739467962</v>
      </c>
    </row>
    <row r="2575" spans="1:8" x14ac:dyDescent="0.3">
      <c r="A2575" t="s">
        <v>290</v>
      </c>
      <c r="B2575">
        <f t="shared" si="5258"/>
        <v>25</v>
      </c>
      <c r="C2575">
        <f t="shared" si="5198"/>
        <v>13</v>
      </c>
      <c r="E2575">
        <f t="shared" ref="E2575" si="5277">plan_id</f>
        <v>832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10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378065213</v>
      </c>
    </row>
    <row r="2576" spans="1:8" x14ac:dyDescent="0.3">
      <c r="A2576" t="s">
        <v>290</v>
      </c>
      <c r="B2576">
        <f t="shared" si="5258"/>
        <v>25</v>
      </c>
      <c r="C2576">
        <f t="shared" si="5198"/>
        <v>14</v>
      </c>
      <c r="E2576">
        <f t="shared" ref="E2576" si="5279">plan_id</f>
        <v>832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10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290</v>
      </c>
      <c r="B2577">
        <f t="shared" si="5258"/>
        <v>25</v>
      </c>
      <c r="C2577">
        <f t="shared" si="5198"/>
        <v>15</v>
      </c>
      <c r="E2577">
        <f t="shared" ref="E2577" si="5281">plan_id</f>
        <v>832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10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0.11799999999999999</v>
      </c>
    </row>
    <row r="2578" spans="1:8" x14ac:dyDescent="0.3">
      <c r="A2578" t="s">
        <v>290</v>
      </c>
      <c r="B2578">
        <f t="shared" si="5258"/>
        <v>25</v>
      </c>
      <c r="C2578">
        <f t="shared" si="5198"/>
        <v>16</v>
      </c>
      <c r="E2578">
        <f t="shared" ref="E2578" si="5283">plan_id</f>
        <v>832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10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290</v>
      </c>
      <c r="B2579">
        <f t="shared" si="5258"/>
        <v>25</v>
      </c>
      <c r="C2579">
        <f t="shared" si="5198"/>
        <v>17</v>
      </c>
      <c r="E2579">
        <f t="shared" ref="E2579" si="5285">plan_id</f>
        <v>832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10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290</v>
      </c>
      <c r="B2580">
        <f t="shared" si="5258"/>
        <v>25</v>
      </c>
      <c r="C2580">
        <f t="shared" si="5198"/>
        <v>18</v>
      </c>
      <c r="E2580">
        <f t="shared" ref="E2580" si="5287">plan_id</f>
        <v>832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10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0.24199999999999999</v>
      </c>
    </row>
    <row r="2581" spans="1:8" x14ac:dyDescent="0.3">
      <c r="A2581" t="s">
        <v>290</v>
      </c>
      <c r="B2581">
        <f t="shared" si="5258"/>
        <v>25</v>
      </c>
      <c r="C2581">
        <f t="shared" si="5198"/>
        <v>19</v>
      </c>
      <c r="E2581">
        <f t="shared" ref="E2581" si="5289">plan_id</f>
        <v>832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10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0.08</v>
      </c>
    </row>
    <row r="2582" spans="1:8" x14ac:dyDescent="0.3">
      <c r="A2582" t="s">
        <v>290</v>
      </c>
      <c r="B2582">
        <f t="shared" si="5258"/>
        <v>25</v>
      </c>
      <c r="C2582">
        <f t="shared" si="5198"/>
        <v>20</v>
      </c>
      <c r="E2582">
        <f t="shared" ref="E2582" si="5291">plan_id</f>
        <v>832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10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290</v>
      </c>
      <c r="B2583">
        <f t="shared" si="5258"/>
        <v>25</v>
      </c>
      <c r="C2583">
        <f t="shared" si="5198"/>
        <v>21</v>
      </c>
      <c r="E2583">
        <f t="shared" ref="E2583" si="5293">plan_id</f>
        <v>832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10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290</v>
      </c>
      <c r="B2584">
        <f t="shared" si="5258"/>
        <v>25</v>
      </c>
      <c r="C2584">
        <f t="shared" si="5198"/>
        <v>22</v>
      </c>
      <c r="E2584">
        <f t="shared" ref="E2584" si="5295">plan_id</f>
        <v>832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10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290</v>
      </c>
      <c r="B2585">
        <f t="shared" si="5258"/>
        <v>25</v>
      </c>
      <c r="C2585">
        <f t="shared" si="5198"/>
        <v>23</v>
      </c>
      <c r="E2585">
        <f t="shared" ref="E2585" si="5297">plan_id</f>
        <v>832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10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1. July1'15-2.5% accural rate, min 5 years of service; 2. Jan 1 '11- 2.5% accrual rate, min 5 years of service; 3. Hired after Jul 1 '99- 2.5%, 25-30 yrs of service; Hired before Jul 1 '99-2% accrual rate/2.5% (20 yrs of service)</v>
      </c>
    </row>
    <row r="2586" spans="1:8" x14ac:dyDescent="0.3">
      <c r="A2586" t="s">
        <v>290</v>
      </c>
      <c r="B2586">
        <f t="shared" si="5258"/>
        <v>25</v>
      </c>
      <c r="C2586">
        <f t="shared" si="5198"/>
        <v>24</v>
      </c>
      <c r="E2586">
        <f t="shared" ref="E2586" si="5299">plan_id</f>
        <v>832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10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290</v>
      </c>
      <c r="B2587">
        <f t="shared" si="5258"/>
        <v>25</v>
      </c>
      <c r="C2587">
        <f t="shared" si="5198"/>
        <v>25</v>
      </c>
      <c r="E2587">
        <f t="shared" ref="E2587" si="5301">plan_id</f>
        <v>832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10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290</v>
      </c>
      <c r="B2588">
        <f t="shared" si="5258"/>
        <v>25</v>
      </c>
      <c r="C2588">
        <f t="shared" si="5198"/>
        <v>26</v>
      </c>
      <c r="E2588">
        <f t="shared" ref="E2588" si="5303">plan_id</f>
        <v>832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10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2.5000000000000001E-2</v>
      </c>
    </row>
    <row r="2589" spans="1:8" x14ac:dyDescent="0.3">
      <c r="A2589" t="s">
        <v>290</v>
      </c>
      <c r="B2589">
        <f t="shared" si="5258"/>
        <v>25</v>
      </c>
      <c r="C2589">
        <f t="shared" si="5198"/>
        <v>27</v>
      </c>
      <c r="E2589">
        <f t="shared" ref="E2589" si="5305">plan_id</f>
        <v>832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10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290</v>
      </c>
      <c r="B2590">
        <f t="shared" si="5258"/>
        <v>25</v>
      </c>
      <c r="C2590">
        <f t="shared" si="5198"/>
        <v>28</v>
      </c>
      <c r="E2590">
        <f t="shared" ref="E2590" si="5307">plan_id</f>
        <v>832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10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290</v>
      </c>
      <c r="B2591">
        <f t="shared" si="5258"/>
        <v>25</v>
      </c>
      <c r="C2591">
        <f t="shared" si="5198"/>
        <v>29</v>
      </c>
      <c r="E2591">
        <f t="shared" ref="E2591" si="5309">plan_id</f>
        <v>832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10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t="s">
        <v>290</v>
      </c>
      <c r="B2592">
        <f t="shared" si="5258"/>
        <v>25</v>
      </c>
      <c r="C2592">
        <f t="shared" si="5198"/>
        <v>30</v>
      </c>
      <c r="E2592">
        <f t="shared" ref="E2592" si="5311">plan_id</f>
        <v>832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10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290</v>
      </c>
      <c r="B2593">
        <f t="shared" si="5258"/>
        <v>25</v>
      </c>
      <c r="C2593">
        <f t="shared" si="5198"/>
        <v>31</v>
      </c>
      <c r="E2593">
        <f t="shared" ref="E2593" si="5313">plan_id</f>
        <v>832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104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290</v>
      </c>
      <c r="B2594">
        <f t="shared" si="5258"/>
        <v>25</v>
      </c>
      <c r="C2594">
        <f t="shared" si="5198"/>
        <v>32</v>
      </c>
      <c r="E2594">
        <f t="shared" ref="E2594" si="5315">plan_id</f>
        <v>832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10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290</v>
      </c>
      <c r="B2595">
        <f t="shared" si="5258"/>
        <v>25</v>
      </c>
      <c r="C2595">
        <f t="shared" si="5198"/>
        <v>33</v>
      </c>
      <c r="E2595">
        <f t="shared" ref="E2595" si="5317">plan_id</f>
        <v>832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10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290</v>
      </c>
      <c r="B2596">
        <f t="shared" si="5258"/>
        <v>25</v>
      </c>
      <c r="C2596">
        <f t="shared" si="5198"/>
        <v>34</v>
      </c>
      <c r="E2596">
        <f t="shared" ref="E2596" si="5319">plan_id</f>
        <v>832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10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290</v>
      </c>
      <c r="B2597">
        <f t="shared" si="5258"/>
        <v>25</v>
      </c>
      <c r="C2597">
        <f t="shared" si="5198"/>
        <v>35</v>
      </c>
      <c r="E2597">
        <f t="shared" ref="E2597" si="5321">plan_id</f>
        <v>832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10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290</v>
      </c>
      <c r="B2598">
        <f t="shared" si="5258"/>
        <v>25</v>
      </c>
      <c r="C2598">
        <f t="shared" si="5198"/>
        <v>36</v>
      </c>
      <c r="E2598">
        <f t="shared" ref="E2598" si="5323">plan_id</f>
        <v>832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10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">
      <c r="A2599" t="s">
        <v>290</v>
      </c>
      <c r="B2599">
        <f t="shared" si="5258"/>
        <v>25</v>
      </c>
      <c r="C2599">
        <f t="shared" si="5198"/>
        <v>37</v>
      </c>
      <c r="E2599">
        <f t="shared" ref="E2599" si="5325">plan_id</f>
        <v>832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10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7.2499999999999995E-2</v>
      </c>
    </row>
    <row r="2600" spans="1:8" x14ac:dyDescent="0.3">
      <c r="A2600" t="s">
        <v>290</v>
      </c>
      <c r="B2600">
        <f t="shared" si="5258"/>
        <v>25</v>
      </c>
      <c r="C2600">
        <f t="shared" si="5198"/>
        <v>38</v>
      </c>
      <c r="E2600">
        <f t="shared" ref="E2600" si="5327">plan_id</f>
        <v>832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10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t="s">
        <v>290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832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10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3.1%-4.6%</v>
      </c>
    </row>
    <row r="2602" spans="1:8" x14ac:dyDescent="0.3">
      <c r="A2602" t="s">
        <v>290</v>
      </c>
      <c r="B2602">
        <f t="shared" si="5258"/>
        <v>25</v>
      </c>
      <c r="C2602">
        <f t="shared" si="5329"/>
        <v>40</v>
      </c>
      <c r="E2602">
        <f t="shared" ref="E2602" si="5332">plan_id</f>
        <v>832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10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63-65</v>
      </c>
    </row>
    <row r="2603" spans="1:8" x14ac:dyDescent="0.3">
      <c r="A2603" t="s">
        <v>290</v>
      </c>
      <c r="B2603">
        <f t="shared" si="5258"/>
        <v>25</v>
      </c>
      <c r="C2603">
        <f t="shared" si="5329"/>
        <v>41</v>
      </c>
      <c r="E2603">
        <f t="shared" ref="E2603" si="5334">plan_id</f>
        <v>832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10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63-65</v>
      </c>
    </row>
    <row r="2604" spans="1:8" x14ac:dyDescent="0.3">
      <c r="A2604" t="s">
        <v>290</v>
      </c>
      <c r="B2604">
        <f t="shared" si="5258"/>
        <v>25</v>
      </c>
      <c r="C2604">
        <f t="shared" si="5329"/>
        <v>42</v>
      </c>
      <c r="E2604">
        <f t="shared" ref="E2604" si="5336">plan_id</f>
        <v>832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10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Member- RP-2014 White Collar Employee Table; Non-Disabled Retiree/Inactive Member- RP-2014 White Collar Healthy Annuitant Tables</v>
      </c>
    </row>
    <row r="2605" spans="1:8" x14ac:dyDescent="0.3">
      <c r="A2605" t="s">
        <v>290</v>
      </c>
      <c r="B2605">
        <f t="shared" si="5258"/>
        <v>25</v>
      </c>
      <c r="C2605">
        <f t="shared" si="5329"/>
        <v>43</v>
      </c>
      <c r="E2605">
        <f t="shared" ref="E2605" si="5338">plan_id</f>
        <v>832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10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2014</v>
      </c>
    </row>
    <row r="2606" spans="1:8" x14ac:dyDescent="0.3">
      <c r="A2606" t="s">
        <v>290</v>
      </c>
      <c r="B2606">
        <f t="shared" si="5258"/>
        <v>25</v>
      </c>
      <c r="C2606">
        <f t="shared" si="5329"/>
        <v>44</v>
      </c>
      <c r="E2606">
        <f t="shared" ref="E2606" si="5340">plan_id</f>
        <v>832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10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t="s">
        <v>290</v>
      </c>
      <c r="B2607">
        <f t="shared" si="5258"/>
        <v>25</v>
      </c>
      <c r="C2607">
        <f t="shared" si="5329"/>
        <v>45</v>
      </c>
      <c r="E2607">
        <f t="shared" ref="E2607" si="5342">plan_id</f>
        <v>832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10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290</v>
      </c>
      <c r="B2608">
        <f t="shared" si="5258"/>
        <v>25</v>
      </c>
      <c r="C2608">
        <f t="shared" si="5329"/>
        <v>46</v>
      </c>
      <c r="E2608">
        <f t="shared" ref="E2608" si="5344">plan_id</f>
        <v>832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10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290</v>
      </c>
      <c r="B2609">
        <f t="shared" si="5258"/>
        <v>25</v>
      </c>
      <c r="C2609">
        <f t="shared" si="5329"/>
        <v>47</v>
      </c>
      <c r="E2609">
        <f t="shared" ref="E2609" si="5346">plan_id</f>
        <v>832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10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">
      <c r="A2610" t="s">
        <v>290</v>
      </c>
      <c r="B2610">
        <f t="shared" si="5258"/>
        <v>25</v>
      </c>
      <c r="C2610">
        <f t="shared" si="5329"/>
        <v>48</v>
      </c>
      <c r="E2610">
        <f t="shared" ref="E2610" si="5348">plan_id</f>
        <v>832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10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">
      <c r="A2611" t="s">
        <v>290</v>
      </c>
      <c r="B2611">
        <f t="shared" si="5258"/>
        <v>25</v>
      </c>
      <c r="C2611">
        <f t="shared" si="5329"/>
        <v>49</v>
      </c>
      <c r="E2611">
        <f t="shared" ref="E2611" si="5350">plan_id</f>
        <v>832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10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">
      <c r="A2612" t="s">
        <v>290</v>
      </c>
      <c r="B2612">
        <f t="shared" si="5258"/>
        <v>25</v>
      </c>
      <c r="C2612">
        <f t="shared" si="5329"/>
        <v>50</v>
      </c>
      <c r="E2612">
        <f t="shared" ref="E2612" si="5352">plan_id</f>
        <v>832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10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7.2499999999999995E-2</v>
      </c>
    </row>
    <row r="2613" spans="1:8" x14ac:dyDescent="0.3">
      <c r="A2613" t="s">
        <v>290</v>
      </c>
      <c r="B2613">
        <f t="shared" si="5258"/>
        <v>25</v>
      </c>
      <c r="C2613">
        <f t="shared" si="5329"/>
        <v>51</v>
      </c>
      <c r="E2613">
        <f t="shared" ref="E2613" si="5354">plan_id</f>
        <v>832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10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290</v>
      </c>
      <c r="B2614">
        <f t="shared" si="5258"/>
        <v>25</v>
      </c>
      <c r="C2614">
        <f t="shared" si="5329"/>
        <v>52</v>
      </c>
      <c r="E2614">
        <f t="shared" ref="E2614" si="5356">plan_id</f>
        <v>832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10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7.2499999999999995E-2</v>
      </c>
    </row>
    <row r="2615" spans="1:8" x14ac:dyDescent="0.3">
      <c r="A2615" t="s">
        <v>290</v>
      </c>
      <c r="B2615">
        <f t="shared" si="5258"/>
        <v>25</v>
      </c>
      <c r="C2615">
        <f t="shared" si="5329"/>
        <v>53</v>
      </c>
      <c r="E2615">
        <f t="shared" ref="E2615" si="5358">plan_id</f>
        <v>832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104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290</v>
      </c>
      <c r="B2616">
        <f t="shared" si="5258"/>
        <v>25</v>
      </c>
      <c r="C2616">
        <f t="shared" si="5329"/>
        <v>54</v>
      </c>
      <c r="E2616">
        <f t="shared" ref="E2616" si="5360">plan_id</f>
        <v>832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10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8.9599999999999999E-2</v>
      </c>
    </row>
    <row r="2617" spans="1:8" x14ac:dyDescent="0.3">
      <c r="A2617" t="s">
        <v>290</v>
      </c>
      <c r="B2617">
        <f t="shared" si="5258"/>
        <v>25</v>
      </c>
      <c r="C2617">
        <f t="shared" si="5329"/>
        <v>55</v>
      </c>
      <c r="E2617">
        <f t="shared" ref="E2617" si="5362">plan_id</f>
        <v>832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10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-7.4499999999999997E-2</v>
      </c>
    </row>
    <row r="2618" spans="1:8" x14ac:dyDescent="0.3">
      <c r="A2618" t="s">
        <v>290</v>
      </c>
      <c r="B2618">
        <f t="shared" si="5258"/>
        <v>25</v>
      </c>
      <c r="C2618">
        <f t="shared" si="5329"/>
        <v>56</v>
      </c>
      <c r="E2618">
        <f t="shared" ref="E2618" si="5364">plan_id</f>
        <v>832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10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6.5625413219130141E-4</v>
      </c>
    </row>
    <row r="2619" spans="1:8" x14ac:dyDescent="0.3">
      <c r="A2619" t="s">
        <v>290</v>
      </c>
      <c r="B2619">
        <f t="shared" si="5258"/>
        <v>25</v>
      </c>
      <c r="C2619">
        <f t="shared" si="5329"/>
        <v>57</v>
      </c>
      <c r="E2619">
        <f t="shared" ref="E2619" si="5366">plan_id</f>
        <v>832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10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">
      <c r="A2620" t="s">
        <v>290</v>
      </c>
      <c r="B2620">
        <f t="shared" si="5258"/>
        <v>25</v>
      </c>
      <c r="C2620">
        <f t="shared" si="5329"/>
        <v>58</v>
      </c>
      <c r="E2620">
        <f t="shared" ref="E2620" si="5368">plan_id</f>
        <v>832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10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25503661209</v>
      </c>
    </row>
    <row r="2621" spans="1:8" x14ac:dyDescent="0.3">
      <c r="A2621" t="s">
        <v>290</v>
      </c>
      <c r="B2621">
        <f t="shared" si="5258"/>
        <v>25</v>
      </c>
      <c r="C2621">
        <f t="shared" si="5329"/>
        <v>59</v>
      </c>
      <c r="E2621">
        <f t="shared" ref="E2621" si="5370">plan_id</f>
        <v>832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10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34593361759</v>
      </c>
    </row>
    <row r="2622" spans="1:8" x14ac:dyDescent="0.3">
      <c r="A2622" t="s">
        <v>290</v>
      </c>
      <c r="B2622">
        <f t="shared" si="5258"/>
        <v>25</v>
      </c>
      <c r="C2622">
        <f t="shared" si="5329"/>
        <v>60</v>
      </c>
      <c r="E2622">
        <f t="shared" ref="E2622" si="5372">plan_id</f>
        <v>832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10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9089700550</v>
      </c>
    </row>
    <row r="2623" spans="1:8" x14ac:dyDescent="0.3">
      <c r="A2623" t="s">
        <v>290</v>
      </c>
      <c r="B2623">
        <f t="shared" si="5258"/>
        <v>25</v>
      </c>
      <c r="C2623">
        <f t="shared" si="5329"/>
        <v>61</v>
      </c>
      <c r="E2623">
        <f t="shared" ref="E2623" si="5374">plan_id</f>
        <v>832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10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0.73699999999999999</v>
      </c>
    </row>
    <row r="2624" spans="1:8" x14ac:dyDescent="0.3">
      <c r="A2624" t="s">
        <v>290</v>
      </c>
      <c r="B2624">
        <f t="shared" si="5258"/>
        <v>25</v>
      </c>
      <c r="C2624">
        <f t="shared" si="5329"/>
        <v>62</v>
      </c>
      <c r="E2624">
        <f t="shared" ref="E2624" si="5376">plan_id</f>
        <v>832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10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4541421889</v>
      </c>
    </row>
    <row r="2625" spans="1:8" x14ac:dyDescent="0.3">
      <c r="A2625" t="s">
        <v>290</v>
      </c>
      <c r="B2625">
        <f t="shared" si="5258"/>
        <v>25</v>
      </c>
      <c r="C2625">
        <f t="shared" si="5329"/>
        <v>63</v>
      </c>
      <c r="E2625">
        <f t="shared" ref="E2625" si="5378">plan_id</f>
        <v>832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10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-350363780</v>
      </c>
    </row>
    <row r="2626" spans="1:8" x14ac:dyDescent="0.3">
      <c r="A2626" t="s">
        <v>290</v>
      </c>
      <c r="B2626">
        <f t="shared" si="5258"/>
        <v>25</v>
      </c>
      <c r="C2626">
        <f t="shared" si="5329"/>
        <v>64</v>
      </c>
      <c r="E2626">
        <f t="shared" ref="E2626" si="5380">plan_id</f>
        <v>832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10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290</v>
      </c>
      <c r="B2627">
        <f t="shared" si="5258"/>
        <v>25</v>
      </c>
      <c r="C2627">
        <f t="shared" si="5329"/>
        <v>65</v>
      </c>
      <c r="E2627">
        <f t="shared" ref="E2627" si="5382">plan_id</f>
        <v>832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10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290</v>
      </c>
      <c r="B2628">
        <f t="shared" si="5258"/>
        <v>25</v>
      </c>
      <c r="C2628">
        <f t="shared" si="5329"/>
        <v>66</v>
      </c>
      <c r="E2628">
        <f t="shared" ref="E2628" si="5384">plan_id</f>
        <v>832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10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290</v>
      </c>
      <c r="B2629">
        <f t="shared" si="5258"/>
        <v>25</v>
      </c>
      <c r="C2629">
        <f t="shared" si="5329"/>
        <v>67</v>
      </c>
      <c r="E2629">
        <f t="shared" ref="E2629" si="5386">plan_id</f>
        <v>832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10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290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832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10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290</v>
      </c>
      <c r="B2631">
        <f t="shared" si="5388"/>
        <v>25</v>
      </c>
      <c r="C2631">
        <f t="shared" si="5329"/>
        <v>69</v>
      </c>
      <c r="E2631">
        <f t="shared" ref="E2631" si="5391">plan_id</f>
        <v>832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10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290</v>
      </c>
      <c r="B2632">
        <f t="shared" si="5388"/>
        <v>25</v>
      </c>
      <c r="C2632">
        <f t="shared" si="5329"/>
        <v>70</v>
      </c>
      <c r="E2632">
        <f t="shared" ref="E2632" si="5393">plan_id</f>
        <v>832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10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-56879468</v>
      </c>
    </row>
    <row r="2633" spans="1:8" x14ac:dyDescent="0.3">
      <c r="A2633" t="s">
        <v>290</v>
      </c>
      <c r="B2633">
        <f t="shared" si="5388"/>
        <v>25</v>
      </c>
      <c r="C2633">
        <f t="shared" si="5329"/>
        <v>71</v>
      </c>
      <c r="E2633">
        <f t="shared" ref="E2633" si="5395">plan_id</f>
        <v>832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10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290</v>
      </c>
      <c r="B2634">
        <f t="shared" si="5388"/>
        <v>25</v>
      </c>
      <c r="C2634">
        <f t="shared" si="5329"/>
        <v>72</v>
      </c>
      <c r="E2634">
        <f t="shared" ref="E2634" si="5397">plan_id</f>
        <v>832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10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290</v>
      </c>
      <c r="B2635">
        <f t="shared" si="5388"/>
        <v>25</v>
      </c>
      <c r="C2635">
        <f t="shared" si="5329"/>
        <v>73</v>
      </c>
      <c r="E2635">
        <f t="shared" ref="E2635" si="5399">plan_id</f>
        <v>832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10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290</v>
      </c>
      <c r="B2636">
        <f t="shared" si="5388"/>
        <v>25</v>
      </c>
      <c r="C2636">
        <f t="shared" si="5329"/>
        <v>74</v>
      </c>
      <c r="E2636">
        <f t="shared" ref="E2636" si="5401">plan_id</f>
        <v>832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10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290</v>
      </c>
      <c r="B2637">
        <f t="shared" si="5388"/>
        <v>25</v>
      </c>
      <c r="C2637">
        <f t="shared" si="5329"/>
        <v>75</v>
      </c>
      <c r="E2637">
        <f t="shared" ref="E2637" si="5403">plan_id</f>
        <v>832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10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290</v>
      </c>
      <c r="B2638">
        <f t="shared" si="5388"/>
        <v>25</v>
      </c>
      <c r="C2638">
        <f t="shared" si="5329"/>
        <v>76</v>
      </c>
      <c r="E2638">
        <f t="shared" ref="E2638" si="5405">plan_id</f>
        <v>832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10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290</v>
      </c>
      <c r="B2639">
        <f t="shared" si="5388"/>
        <v>25</v>
      </c>
      <c r="C2639">
        <f t="shared" si="5329"/>
        <v>77</v>
      </c>
      <c r="E2639">
        <f t="shared" ref="E2639" si="5407">plan_id</f>
        <v>832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10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61839781</v>
      </c>
    </row>
    <row r="2640" spans="1:8" x14ac:dyDescent="0.3">
      <c r="A2640" t="s">
        <v>290</v>
      </c>
      <c r="B2640">
        <f t="shared" si="5388"/>
        <v>25</v>
      </c>
      <c r="C2640">
        <f t="shared" si="5329"/>
        <v>78</v>
      </c>
      <c r="E2640">
        <f t="shared" ref="E2640" si="5409">plan_id</f>
        <v>832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10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194138984</v>
      </c>
    </row>
    <row r="2641" spans="1:8" x14ac:dyDescent="0.3">
      <c r="A2641" t="s">
        <v>290</v>
      </c>
      <c r="B2641">
        <f t="shared" si="5388"/>
        <v>25</v>
      </c>
      <c r="C2641">
        <f t="shared" si="5329"/>
        <v>79</v>
      </c>
      <c r="E2641">
        <f t="shared" ref="E2641" si="5411">plan_id</f>
        <v>832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10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290</v>
      </c>
      <c r="B2642">
        <f t="shared" si="5388"/>
        <v>25</v>
      </c>
      <c r="C2642">
        <f t="shared" si="5329"/>
        <v>80</v>
      </c>
      <c r="E2642">
        <f t="shared" ref="E2642" si="5413">plan_id</f>
        <v>832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10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290</v>
      </c>
      <c r="B2643">
        <f t="shared" si="5388"/>
        <v>25</v>
      </c>
      <c r="C2643">
        <f t="shared" si="5329"/>
        <v>81</v>
      </c>
      <c r="E2643">
        <f t="shared" ref="E2643" si="5415">plan_id</f>
        <v>832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10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290</v>
      </c>
      <c r="B2644">
        <f t="shared" si="5388"/>
        <v>25</v>
      </c>
      <c r="C2644">
        <f t="shared" si="5329"/>
        <v>82</v>
      </c>
      <c r="E2644">
        <f t="shared" ref="E2644" si="5417">plan_id</f>
        <v>832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10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294858548</v>
      </c>
    </row>
    <row r="2645" spans="1:8" x14ac:dyDescent="0.3">
      <c r="A2645" t="s">
        <v>290</v>
      </c>
      <c r="B2645">
        <f t="shared" si="5388"/>
        <v>25</v>
      </c>
      <c r="C2645">
        <f t="shared" si="5329"/>
        <v>83</v>
      </c>
      <c r="E2645">
        <f t="shared" ref="E2645" si="5419">plan_id</f>
        <v>832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10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290</v>
      </c>
      <c r="B2646">
        <f t="shared" si="5388"/>
        <v>25</v>
      </c>
      <c r="C2646">
        <f t="shared" si="5329"/>
        <v>84</v>
      </c>
      <c r="E2646">
        <f t="shared" ref="E2646" si="5421">plan_id</f>
        <v>832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10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290</v>
      </c>
      <c r="B2647">
        <f t="shared" si="5388"/>
        <v>25</v>
      </c>
      <c r="C2647">
        <f t="shared" si="5329"/>
        <v>85</v>
      </c>
      <c r="E2647">
        <f t="shared" ref="E2647" si="5423">plan_id</f>
        <v>832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10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290</v>
      </c>
      <c r="B2648">
        <f t="shared" si="5388"/>
        <v>25</v>
      </c>
      <c r="C2648">
        <f t="shared" si="5329"/>
        <v>86</v>
      </c>
      <c r="E2648">
        <f t="shared" ref="E2648" si="5425">plan_id</f>
        <v>832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10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-227543380</v>
      </c>
    </row>
    <row r="2649" spans="1:8" x14ac:dyDescent="0.3">
      <c r="A2649" t="s">
        <v>290</v>
      </c>
      <c r="B2649">
        <f t="shared" si="5388"/>
        <v>25</v>
      </c>
      <c r="C2649">
        <f t="shared" si="5329"/>
        <v>87</v>
      </c>
      <c r="E2649">
        <f t="shared" ref="E2649" si="5427">plan_id</f>
        <v>832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10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290</v>
      </c>
      <c r="B2650">
        <f t="shared" si="5388"/>
        <v>25</v>
      </c>
      <c r="C2650">
        <f t="shared" si="5329"/>
        <v>88</v>
      </c>
      <c r="E2650">
        <f t="shared" ref="E2650" si="5429">plan_id</f>
        <v>832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10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353117800</v>
      </c>
    </row>
    <row r="2651" spans="1:8" x14ac:dyDescent="0.3">
      <c r="A2651" t="s">
        <v>290</v>
      </c>
      <c r="B2651">
        <f t="shared" si="5388"/>
        <v>25</v>
      </c>
      <c r="C2651">
        <f t="shared" si="5329"/>
        <v>89</v>
      </c>
      <c r="E2651">
        <f t="shared" ref="E2651" si="5431">plan_id</f>
        <v>832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10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30502699</v>
      </c>
    </row>
    <row r="2652" spans="1:8" x14ac:dyDescent="0.3">
      <c r="A2652" t="s">
        <v>290</v>
      </c>
      <c r="B2652">
        <f t="shared" si="5388"/>
        <v>25</v>
      </c>
      <c r="C2652">
        <f t="shared" si="5329"/>
        <v>90</v>
      </c>
      <c r="E2652">
        <f t="shared" ref="E2652" si="5433">plan_id</f>
        <v>832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10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-48092612</v>
      </c>
    </row>
    <row r="2653" spans="1:8" x14ac:dyDescent="0.3">
      <c r="A2653" t="s">
        <v>290</v>
      </c>
      <c r="B2653">
        <f t="shared" si="5388"/>
        <v>25</v>
      </c>
      <c r="C2653">
        <f t="shared" si="5329"/>
        <v>91</v>
      </c>
      <c r="E2653">
        <f t="shared" ref="E2653" si="5435">plan_id</f>
        <v>832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10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498139277</v>
      </c>
    </row>
    <row r="2654" spans="1:8" x14ac:dyDescent="0.3">
      <c r="A2654" t="s">
        <v>290</v>
      </c>
      <c r="B2654">
        <f t="shared" si="5388"/>
        <v>25</v>
      </c>
      <c r="C2654">
        <f t="shared" si="5329"/>
        <v>92</v>
      </c>
      <c r="E2654">
        <f t="shared" ref="E2654" si="5437">plan_id</f>
        <v>832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10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689476051</v>
      </c>
    </row>
    <row r="2655" spans="1:8" x14ac:dyDescent="0.3">
      <c r="A2655" t="s">
        <v>290</v>
      </c>
      <c r="B2655">
        <f t="shared" si="5388"/>
        <v>25</v>
      </c>
      <c r="C2655">
        <f t="shared" si="5329"/>
        <v>93</v>
      </c>
      <c r="E2655">
        <f t="shared" ref="E2655" si="5439">plan_id</f>
        <v>832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10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290</v>
      </c>
      <c r="B2656">
        <v>26</v>
      </c>
      <c r="C2656">
        <f t="shared" si="5329"/>
        <v>3</v>
      </c>
      <c r="E2656">
        <f t="shared" ref="E2656" si="5441">plan_id</f>
        <v>832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10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">
      <c r="A2657" t="s">
        <v>290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832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10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&amp; FOSTER ACTUARIES AND CONSULTANTS</v>
      </c>
    </row>
    <row r="2658" spans="1:8" x14ac:dyDescent="0.3">
      <c r="A2658" t="s">
        <v>290</v>
      </c>
      <c r="B2658">
        <f t="shared" si="5443"/>
        <v>26</v>
      </c>
      <c r="C2658">
        <f t="shared" si="5329"/>
        <v>5</v>
      </c>
      <c r="E2658">
        <f t="shared" ref="E2658" si="5446">plan_id</f>
        <v>832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10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0.11600000000000001</v>
      </c>
    </row>
    <row r="2659" spans="1:8" x14ac:dyDescent="0.3">
      <c r="A2659" t="s">
        <v>290</v>
      </c>
      <c r="B2659">
        <f t="shared" si="5443"/>
        <v>26</v>
      </c>
      <c r="C2659">
        <f t="shared" si="5329"/>
        <v>6</v>
      </c>
      <c r="E2659">
        <f t="shared" ref="E2659" si="5448">plan_id</f>
        <v>832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10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3.6200000000000003E-2</v>
      </c>
    </row>
    <row r="2660" spans="1:8" x14ac:dyDescent="0.3">
      <c r="A2660" t="s">
        <v>290</v>
      </c>
      <c r="B2660">
        <f t="shared" si="5443"/>
        <v>26</v>
      </c>
      <c r="C2660">
        <f t="shared" si="5329"/>
        <v>7</v>
      </c>
      <c r="E2660">
        <f t="shared" ref="E2660" si="5450">plan_id</f>
        <v>832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10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7.980000000000001E-2</v>
      </c>
    </row>
    <row r="2661" spans="1:8" x14ac:dyDescent="0.3">
      <c r="A2661" t="s">
        <v>290</v>
      </c>
      <c r="B2661">
        <f t="shared" si="5443"/>
        <v>26</v>
      </c>
      <c r="C2661">
        <f t="shared" si="5329"/>
        <v>8</v>
      </c>
      <c r="E2661">
        <f t="shared" ref="E2661" si="5452">plan_id</f>
        <v>832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10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-1094849286</v>
      </c>
    </row>
    <row r="2662" spans="1:8" x14ac:dyDescent="0.3">
      <c r="A2662" t="s">
        <v>290</v>
      </c>
      <c r="B2662">
        <f t="shared" si="5443"/>
        <v>26</v>
      </c>
      <c r="C2662">
        <f t="shared" si="5329"/>
        <v>9</v>
      </c>
      <c r="E2662">
        <f t="shared" ref="E2662" si="5454">plan_id</f>
        <v>832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10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0.1948</v>
      </c>
    </row>
    <row r="2663" spans="1:8" x14ac:dyDescent="0.3">
      <c r="A2663" t="s">
        <v>290</v>
      </c>
      <c r="B2663">
        <f t="shared" si="5443"/>
        <v>26</v>
      </c>
      <c r="C2663">
        <f t="shared" si="5329"/>
        <v>10</v>
      </c>
      <c r="E2663">
        <f t="shared" ref="E2663" si="5456">plan_id</f>
        <v>832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10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0.1948</v>
      </c>
    </row>
    <row r="2664" spans="1:8" x14ac:dyDescent="0.3">
      <c r="A2664" t="s">
        <v>290</v>
      </c>
      <c r="B2664">
        <f t="shared" si="5443"/>
        <v>26</v>
      </c>
      <c r="C2664">
        <f t="shared" si="5329"/>
        <v>11</v>
      </c>
      <c r="E2664">
        <f t="shared" ref="E2664" si="5458">plan_id</f>
        <v>832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10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290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832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10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1902760533</v>
      </c>
    </row>
    <row r="2666" spans="1:8" x14ac:dyDescent="0.3">
      <c r="A2666" t="s">
        <v>290</v>
      </c>
      <c r="B2666">
        <f t="shared" si="5443"/>
        <v>26</v>
      </c>
      <c r="C2666">
        <f t="shared" si="5460"/>
        <v>13</v>
      </c>
      <c r="E2666">
        <f t="shared" ref="E2666" si="5463">plan_id</f>
        <v>832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10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406654301</v>
      </c>
    </row>
    <row r="2667" spans="1:8" x14ac:dyDescent="0.3">
      <c r="A2667" t="s">
        <v>290</v>
      </c>
      <c r="B2667">
        <f t="shared" si="5443"/>
        <v>26</v>
      </c>
      <c r="C2667">
        <f t="shared" si="5460"/>
        <v>14</v>
      </c>
      <c r="E2667">
        <f t="shared" ref="E2667" si="5465">plan_id</f>
        <v>832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10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290</v>
      </c>
      <c r="B2668">
        <f t="shared" si="5443"/>
        <v>26</v>
      </c>
      <c r="C2668">
        <f t="shared" si="5460"/>
        <v>15</v>
      </c>
      <c r="E2668">
        <f t="shared" ref="E2668" si="5467">plan_id</f>
        <v>832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10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0.11799999999999999</v>
      </c>
    </row>
    <row r="2669" spans="1:8" x14ac:dyDescent="0.3">
      <c r="A2669" t="s">
        <v>290</v>
      </c>
      <c r="B2669">
        <f t="shared" si="5443"/>
        <v>26</v>
      </c>
      <c r="C2669">
        <f t="shared" si="5460"/>
        <v>16</v>
      </c>
      <c r="E2669">
        <f t="shared" ref="E2669" si="5469">plan_id</f>
        <v>832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10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290</v>
      </c>
      <c r="B2670">
        <f t="shared" si="5443"/>
        <v>26</v>
      </c>
      <c r="C2670">
        <f t="shared" si="5460"/>
        <v>17</v>
      </c>
      <c r="E2670">
        <f t="shared" ref="E2670" si="5471">plan_id</f>
        <v>832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10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290</v>
      </c>
      <c r="B2671">
        <f t="shared" si="5443"/>
        <v>26</v>
      </c>
      <c r="C2671">
        <f t="shared" si="5460"/>
        <v>18</v>
      </c>
      <c r="E2671">
        <f t="shared" ref="E2671" si="5473">plan_id</f>
        <v>832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10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0.23100000000000001</v>
      </c>
    </row>
    <row r="2672" spans="1:8" x14ac:dyDescent="0.3">
      <c r="A2672" t="s">
        <v>290</v>
      </c>
      <c r="B2672">
        <f t="shared" si="5443"/>
        <v>26</v>
      </c>
      <c r="C2672">
        <f t="shared" si="5460"/>
        <v>19</v>
      </c>
      <c r="E2672">
        <f t="shared" ref="E2672" si="5475">plan_id</f>
        <v>832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10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0.08</v>
      </c>
    </row>
    <row r="2673" spans="1:8" x14ac:dyDescent="0.3">
      <c r="A2673" t="s">
        <v>290</v>
      </c>
      <c r="B2673">
        <f t="shared" si="5443"/>
        <v>26</v>
      </c>
      <c r="C2673">
        <f t="shared" si="5460"/>
        <v>20</v>
      </c>
      <c r="E2673">
        <f t="shared" ref="E2673" si="5477">plan_id</f>
        <v>832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10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290</v>
      </c>
      <c r="B2674">
        <f t="shared" si="5443"/>
        <v>26</v>
      </c>
      <c r="C2674">
        <f t="shared" si="5460"/>
        <v>21</v>
      </c>
      <c r="E2674">
        <f t="shared" ref="E2674" si="5480">plan_id</f>
        <v>832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10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290</v>
      </c>
      <c r="B2675">
        <f t="shared" si="5443"/>
        <v>26</v>
      </c>
      <c r="C2675">
        <f t="shared" si="5460"/>
        <v>22</v>
      </c>
      <c r="E2675">
        <f t="shared" ref="E2675" si="5482">plan_id</f>
        <v>832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10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290</v>
      </c>
      <c r="B2676">
        <f t="shared" si="5443"/>
        <v>26</v>
      </c>
      <c r="C2676">
        <f t="shared" si="5460"/>
        <v>23</v>
      </c>
      <c r="E2676">
        <f t="shared" ref="E2676" si="5484">plan_id</f>
        <v>832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10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1. July1'15-2.5% accural rate, min 5 years of service; 2. Jan 1 '11- 2.5% accrual rate, min 5 years of service; 3. Hired after Jul 1 '99- 2.5%, 25-30 yrs of service; Hired before Jul 1 '99-2% accrual rate/2.5% (20 yrs of service)</v>
      </c>
    </row>
    <row r="2677" spans="1:8" x14ac:dyDescent="0.3">
      <c r="A2677" t="s">
        <v>290</v>
      </c>
      <c r="B2677">
        <f t="shared" si="5443"/>
        <v>26</v>
      </c>
      <c r="C2677">
        <f t="shared" si="5460"/>
        <v>24</v>
      </c>
      <c r="E2677">
        <f t="shared" ref="E2677" si="5486">plan_id</f>
        <v>832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10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290</v>
      </c>
      <c r="B2678">
        <f t="shared" si="5443"/>
        <v>26</v>
      </c>
      <c r="C2678">
        <f t="shared" si="5460"/>
        <v>25</v>
      </c>
      <c r="E2678">
        <f t="shared" ref="E2678" si="5488">plan_id</f>
        <v>832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10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290</v>
      </c>
      <c r="B2679">
        <f t="shared" si="5443"/>
        <v>26</v>
      </c>
      <c r="C2679">
        <f t="shared" si="5460"/>
        <v>26</v>
      </c>
      <c r="E2679">
        <f t="shared" ref="E2679" si="5490">plan_id</f>
        <v>832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10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2.5000000000000001E-2</v>
      </c>
    </row>
    <row r="2680" spans="1:8" x14ac:dyDescent="0.3">
      <c r="A2680" t="s">
        <v>290</v>
      </c>
      <c r="B2680">
        <f t="shared" si="5443"/>
        <v>26</v>
      </c>
      <c r="C2680">
        <f t="shared" si="5460"/>
        <v>27</v>
      </c>
      <c r="E2680">
        <f t="shared" ref="E2680" si="5492">plan_id</f>
        <v>832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10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290</v>
      </c>
      <c r="B2681">
        <f t="shared" si="5443"/>
        <v>26</v>
      </c>
      <c r="C2681">
        <f t="shared" si="5460"/>
        <v>28</v>
      </c>
      <c r="E2681">
        <f t="shared" ref="E2681" si="5494">plan_id</f>
        <v>832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10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290</v>
      </c>
      <c r="B2682">
        <f t="shared" si="5443"/>
        <v>26</v>
      </c>
      <c r="C2682">
        <f t="shared" si="5460"/>
        <v>29</v>
      </c>
      <c r="E2682">
        <f t="shared" ref="E2682" si="5496">plan_id</f>
        <v>832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10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">
      <c r="A2683" t="s">
        <v>290</v>
      </c>
      <c r="B2683">
        <f t="shared" si="5443"/>
        <v>26</v>
      </c>
      <c r="C2683">
        <f t="shared" si="5460"/>
        <v>30</v>
      </c>
      <c r="E2683">
        <f t="shared" ref="E2683" si="5498">plan_id</f>
        <v>832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10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290</v>
      </c>
      <c r="B2684">
        <f t="shared" si="5443"/>
        <v>26</v>
      </c>
      <c r="C2684">
        <f t="shared" si="5460"/>
        <v>31</v>
      </c>
      <c r="E2684">
        <f t="shared" ref="E2684" si="5500">plan_id</f>
        <v>832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10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290</v>
      </c>
      <c r="B2685">
        <f t="shared" si="5443"/>
        <v>26</v>
      </c>
      <c r="C2685">
        <f t="shared" si="5460"/>
        <v>32</v>
      </c>
      <c r="E2685">
        <f t="shared" ref="E2685" si="5502">plan_id</f>
        <v>832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10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290</v>
      </c>
      <c r="B2686">
        <f t="shared" si="5443"/>
        <v>26</v>
      </c>
      <c r="C2686">
        <f t="shared" si="5460"/>
        <v>33</v>
      </c>
      <c r="E2686">
        <f t="shared" ref="E2686" si="5504">plan_id</f>
        <v>832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10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290</v>
      </c>
      <c r="B2687">
        <f t="shared" si="5443"/>
        <v>26</v>
      </c>
      <c r="C2687">
        <f t="shared" si="5460"/>
        <v>34</v>
      </c>
      <c r="E2687">
        <f t="shared" ref="E2687" si="5506">plan_id</f>
        <v>832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10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290</v>
      </c>
      <c r="B2688">
        <f t="shared" si="5443"/>
        <v>26</v>
      </c>
      <c r="C2688">
        <f t="shared" si="5460"/>
        <v>35</v>
      </c>
      <c r="E2688">
        <f t="shared" ref="E2688" si="5508">plan_id</f>
        <v>832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10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290</v>
      </c>
      <c r="B2689">
        <f t="shared" si="5443"/>
        <v>26</v>
      </c>
      <c r="C2689">
        <f t="shared" si="5460"/>
        <v>36</v>
      </c>
      <c r="E2689">
        <f t="shared" ref="E2689" si="5510">plan_id</f>
        <v>832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10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2.4E-2</v>
      </c>
    </row>
    <row r="2690" spans="1:8" x14ac:dyDescent="0.3">
      <c r="A2690" t="s">
        <v>290</v>
      </c>
      <c r="B2690">
        <f t="shared" si="5443"/>
        <v>26</v>
      </c>
      <c r="C2690">
        <f t="shared" si="5460"/>
        <v>37</v>
      </c>
      <c r="E2690">
        <f t="shared" ref="E2690" si="5512">plan_id</f>
        <v>832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10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7.2499999999999995E-2</v>
      </c>
    </row>
    <row r="2691" spans="1:8" x14ac:dyDescent="0.3">
      <c r="A2691" t="s">
        <v>290</v>
      </c>
      <c r="B2691">
        <f t="shared" si="5443"/>
        <v>26</v>
      </c>
      <c r="C2691">
        <f t="shared" si="5460"/>
        <v>38</v>
      </c>
      <c r="E2691">
        <f t="shared" ref="E2691" si="5514">plan_id</f>
        <v>832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10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t="s">
        <v>290</v>
      </c>
      <c r="B2692">
        <f t="shared" si="5443"/>
        <v>26</v>
      </c>
      <c r="C2692">
        <f t="shared" si="5460"/>
        <v>39</v>
      </c>
      <c r="E2692">
        <f t="shared" ref="E2692" si="5516">plan_id</f>
        <v>832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10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3.1%-4.6%</v>
      </c>
    </row>
    <row r="2693" spans="1:8" x14ac:dyDescent="0.3">
      <c r="A2693" t="s">
        <v>290</v>
      </c>
      <c r="B2693">
        <f t="shared" si="5443"/>
        <v>26</v>
      </c>
      <c r="C2693">
        <f t="shared" si="5460"/>
        <v>40</v>
      </c>
      <c r="E2693">
        <f t="shared" ref="E2693" si="5518">plan_id</f>
        <v>832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10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65-67</v>
      </c>
    </row>
    <row r="2694" spans="1:8" x14ac:dyDescent="0.3">
      <c r="A2694" t="s">
        <v>290</v>
      </c>
      <c r="B2694">
        <f t="shared" si="5443"/>
        <v>26</v>
      </c>
      <c r="C2694">
        <f t="shared" si="5460"/>
        <v>41</v>
      </c>
      <c r="E2694">
        <f t="shared" ref="E2694" si="5520">plan_id</f>
        <v>832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10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65-67</v>
      </c>
    </row>
    <row r="2695" spans="1:8" x14ac:dyDescent="0.3">
      <c r="A2695" t="s">
        <v>290</v>
      </c>
      <c r="B2695">
        <f t="shared" si="5443"/>
        <v>26</v>
      </c>
      <c r="C2695">
        <f t="shared" si="5460"/>
        <v>42</v>
      </c>
      <c r="E2695">
        <f t="shared" ref="E2695" si="5522">plan_id</f>
        <v>832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10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Member- Pub2010T-Below Median Employee Tables; Non-Disabled Retiree/Inactive Member- Pub2010T-Below Median Retiree Tables</v>
      </c>
    </row>
    <row r="2696" spans="1:8" x14ac:dyDescent="0.3">
      <c r="A2696" t="s">
        <v>290</v>
      </c>
      <c r="B2696">
        <f t="shared" si="5443"/>
        <v>26</v>
      </c>
      <c r="C2696">
        <f t="shared" si="5460"/>
        <v>43</v>
      </c>
      <c r="E2696">
        <f t="shared" ref="E2696" si="5524">plan_id</f>
        <v>832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10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2019</v>
      </c>
    </row>
    <row r="2697" spans="1:8" x14ac:dyDescent="0.3">
      <c r="A2697" t="s">
        <v>290</v>
      </c>
      <c r="B2697">
        <f t="shared" si="5443"/>
        <v>26</v>
      </c>
      <c r="C2697">
        <f t="shared" si="5460"/>
        <v>44</v>
      </c>
      <c r="E2697">
        <f t="shared" ref="E2697" si="5526">plan_id</f>
        <v>832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10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">
      <c r="A2698" t="s">
        <v>290</v>
      </c>
      <c r="B2698">
        <f t="shared" si="5443"/>
        <v>26</v>
      </c>
      <c r="C2698">
        <f t="shared" si="5460"/>
        <v>45</v>
      </c>
      <c r="E2698">
        <f t="shared" ref="E2698" si="5528">plan_id</f>
        <v>832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10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290</v>
      </c>
      <c r="B2699">
        <f t="shared" si="5443"/>
        <v>26</v>
      </c>
      <c r="C2699">
        <f t="shared" si="5460"/>
        <v>46</v>
      </c>
      <c r="E2699">
        <f t="shared" ref="E2699" si="5530">plan_id</f>
        <v>832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10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290</v>
      </c>
      <c r="B2700">
        <f t="shared" si="5443"/>
        <v>26</v>
      </c>
      <c r="C2700">
        <f t="shared" si="5460"/>
        <v>47</v>
      </c>
      <c r="E2700">
        <f t="shared" ref="E2700" si="5532">plan_id</f>
        <v>832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10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">
      <c r="A2701" t="s">
        <v>290</v>
      </c>
      <c r="B2701">
        <f t="shared" si="5443"/>
        <v>26</v>
      </c>
      <c r="C2701">
        <f t="shared" si="5460"/>
        <v>48</v>
      </c>
      <c r="E2701">
        <f t="shared" ref="E2701" si="5534">plan_id</f>
        <v>832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104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">
      <c r="A2702" t="s">
        <v>290</v>
      </c>
      <c r="B2702">
        <f t="shared" si="5443"/>
        <v>26</v>
      </c>
      <c r="C2702">
        <f t="shared" si="5460"/>
        <v>49</v>
      </c>
      <c r="E2702">
        <f t="shared" ref="E2702" si="5536">plan_id</f>
        <v>832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10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">
      <c r="A2703" t="s">
        <v>290</v>
      </c>
      <c r="B2703">
        <f t="shared" si="5443"/>
        <v>26</v>
      </c>
      <c r="C2703">
        <f t="shared" si="5460"/>
        <v>50</v>
      </c>
      <c r="E2703">
        <f t="shared" ref="E2703" si="5538">plan_id</f>
        <v>832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10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7.2499999999999995E-2</v>
      </c>
    </row>
    <row r="2704" spans="1:8" x14ac:dyDescent="0.3">
      <c r="A2704" t="s">
        <v>290</v>
      </c>
      <c r="B2704">
        <f t="shared" si="5443"/>
        <v>26</v>
      </c>
      <c r="C2704">
        <f t="shared" si="5460"/>
        <v>51</v>
      </c>
      <c r="E2704">
        <f t="shared" ref="E2704" si="5540">plan_id</f>
        <v>832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10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290</v>
      </c>
      <c r="B2705">
        <f t="shared" si="5443"/>
        <v>26</v>
      </c>
      <c r="C2705">
        <f t="shared" si="5460"/>
        <v>52</v>
      </c>
      <c r="E2705">
        <f t="shared" ref="E2705" si="5542">plan_id</f>
        <v>832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10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7.2499999999999995E-2</v>
      </c>
    </row>
    <row r="2706" spans="1:8" x14ac:dyDescent="0.3">
      <c r="A2706" t="s">
        <v>290</v>
      </c>
      <c r="B2706">
        <f t="shared" si="5443"/>
        <v>26</v>
      </c>
      <c r="C2706">
        <f t="shared" si="5460"/>
        <v>53</v>
      </c>
      <c r="E2706">
        <f t="shared" ref="E2706" si="5544">plan_id</f>
        <v>832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10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290</v>
      </c>
      <c r="B2707">
        <f t="shared" si="5443"/>
        <v>26</v>
      </c>
      <c r="C2707">
        <f t="shared" si="5460"/>
        <v>54</v>
      </c>
      <c r="E2707">
        <f t="shared" ref="E2707" si="5546">plan_id</f>
        <v>832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10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6.7900000000000002E-2</v>
      </c>
    </row>
    <row r="2708" spans="1:8" x14ac:dyDescent="0.3">
      <c r="A2708" t="s">
        <v>290</v>
      </c>
      <c r="B2708">
        <f t="shared" si="5443"/>
        <v>26</v>
      </c>
      <c r="C2708">
        <f t="shared" si="5460"/>
        <v>55</v>
      </c>
      <c r="E2708">
        <f t="shared" ref="E2708" si="5548">plan_id</f>
        <v>832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10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6.5799999999999997E-2</v>
      </c>
    </row>
    <row r="2709" spans="1:8" x14ac:dyDescent="0.3">
      <c r="A2709" t="s">
        <v>290</v>
      </c>
      <c r="B2709">
        <f t="shared" si="5443"/>
        <v>26</v>
      </c>
      <c r="C2709">
        <f t="shared" si="5460"/>
        <v>56</v>
      </c>
      <c r="E2709">
        <f t="shared" ref="E2709" si="5550">plan_id</f>
        <v>832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10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6.7846802647318584E-4</v>
      </c>
    </row>
    <row r="2710" spans="1:8" x14ac:dyDescent="0.3">
      <c r="A2710" t="s">
        <v>290</v>
      </c>
      <c r="B2710">
        <f t="shared" si="5443"/>
        <v>26</v>
      </c>
      <c r="C2710">
        <f t="shared" si="5460"/>
        <v>57</v>
      </c>
      <c r="E2710">
        <f t="shared" ref="E2710" si="5552">plan_id</f>
        <v>832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10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">
      <c r="A2711" t="s">
        <v>290</v>
      </c>
      <c r="B2711">
        <f t="shared" si="5443"/>
        <v>26</v>
      </c>
      <c r="C2711">
        <f t="shared" si="5460"/>
        <v>58</v>
      </c>
      <c r="E2711">
        <f t="shared" ref="E2711" si="5554">plan_id</f>
        <v>832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10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26651188968</v>
      </c>
    </row>
    <row r="2712" spans="1:8" x14ac:dyDescent="0.3">
      <c r="A2712" t="s">
        <v>290</v>
      </c>
      <c r="B2712">
        <f t="shared" si="5443"/>
        <v>26</v>
      </c>
      <c r="C2712">
        <f t="shared" si="5460"/>
        <v>59</v>
      </c>
      <c r="E2712">
        <f t="shared" ref="E2712" si="5556">plan_id</f>
        <v>832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10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35159120477</v>
      </c>
    </row>
    <row r="2713" spans="1:8" x14ac:dyDescent="0.3">
      <c r="A2713" t="s">
        <v>290</v>
      </c>
      <c r="B2713">
        <f t="shared" si="5443"/>
        <v>26</v>
      </c>
      <c r="C2713">
        <f t="shared" si="5460"/>
        <v>60</v>
      </c>
      <c r="E2713">
        <f t="shared" ref="E2713" si="5558">plan_id</f>
        <v>832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10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8507931509</v>
      </c>
    </row>
    <row r="2714" spans="1:8" x14ac:dyDescent="0.3">
      <c r="A2714" t="s">
        <v>290</v>
      </c>
      <c r="B2714">
        <f t="shared" si="5443"/>
        <v>26</v>
      </c>
      <c r="C2714">
        <f t="shared" si="5460"/>
        <v>61</v>
      </c>
      <c r="E2714">
        <f t="shared" ref="E2714" si="5560">plan_id</f>
        <v>832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10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0.75800000000000001</v>
      </c>
    </row>
    <row r="2715" spans="1:8" x14ac:dyDescent="0.3">
      <c r="A2715" t="s">
        <v>290</v>
      </c>
      <c r="B2715">
        <f t="shared" si="5443"/>
        <v>26</v>
      </c>
      <c r="C2715">
        <f t="shared" si="5460"/>
        <v>62</v>
      </c>
      <c r="E2715">
        <f t="shared" ref="E2715" si="5562">plan_id</f>
        <v>832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10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4914692995</v>
      </c>
    </row>
    <row r="2716" spans="1:8" x14ac:dyDescent="0.3">
      <c r="A2716" t="s">
        <v>290</v>
      </c>
      <c r="B2716">
        <f t="shared" si="5443"/>
        <v>26</v>
      </c>
      <c r="C2716">
        <f t="shared" si="5460"/>
        <v>63</v>
      </c>
      <c r="E2716">
        <f t="shared" ref="E2716" si="5564">plan_id</f>
        <v>832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10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115705440</v>
      </c>
    </row>
    <row r="2717" spans="1:8" x14ac:dyDescent="0.3">
      <c r="A2717" t="s">
        <v>290</v>
      </c>
      <c r="B2717">
        <f t="shared" si="5443"/>
        <v>26</v>
      </c>
      <c r="C2717">
        <f t="shared" si="5460"/>
        <v>64</v>
      </c>
      <c r="E2717">
        <f t="shared" ref="E2717" si="5566">plan_id</f>
        <v>832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10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290</v>
      </c>
      <c r="B2718">
        <f t="shared" si="5443"/>
        <v>26</v>
      </c>
      <c r="C2718">
        <f t="shared" si="5460"/>
        <v>65</v>
      </c>
      <c r="E2718">
        <f t="shared" ref="E2718" si="5568">plan_id</f>
        <v>832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10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290</v>
      </c>
      <c r="B2719">
        <f t="shared" si="5443"/>
        <v>26</v>
      </c>
      <c r="C2719">
        <f t="shared" si="5460"/>
        <v>66</v>
      </c>
      <c r="E2719">
        <f t="shared" ref="E2719" si="5570">plan_id</f>
        <v>832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10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290</v>
      </c>
      <c r="B2720">
        <f t="shared" si="5443"/>
        <v>26</v>
      </c>
      <c r="C2720">
        <f t="shared" si="5460"/>
        <v>67</v>
      </c>
      <c r="E2720">
        <f t="shared" ref="E2720" si="5572">plan_id</f>
        <v>832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10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290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832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10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290</v>
      </c>
      <c r="B2722">
        <f t="shared" si="5574"/>
        <v>26</v>
      </c>
      <c r="C2722">
        <f t="shared" si="5460"/>
        <v>69</v>
      </c>
      <c r="E2722">
        <f t="shared" ref="E2722" si="5577">plan_id</f>
        <v>832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10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290</v>
      </c>
      <c r="B2723">
        <f t="shared" si="5574"/>
        <v>26</v>
      </c>
      <c r="C2723">
        <f t="shared" si="5460"/>
        <v>70</v>
      </c>
      <c r="E2723">
        <f t="shared" ref="E2723" si="5579">plan_id</f>
        <v>832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10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-18809038</v>
      </c>
    </row>
    <row r="2724" spans="1:8" x14ac:dyDescent="0.3">
      <c r="A2724" t="s">
        <v>290</v>
      </c>
      <c r="B2724">
        <f t="shared" si="5574"/>
        <v>26</v>
      </c>
      <c r="C2724">
        <f t="shared" si="5460"/>
        <v>71</v>
      </c>
      <c r="E2724">
        <f t="shared" ref="E2724" si="5581">plan_id</f>
        <v>832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10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290</v>
      </c>
      <c r="B2725">
        <f t="shared" si="5574"/>
        <v>26</v>
      </c>
      <c r="C2725">
        <f t="shared" si="5460"/>
        <v>72</v>
      </c>
      <c r="E2725">
        <f t="shared" ref="E2725" si="5583">plan_id</f>
        <v>832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10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290</v>
      </c>
      <c r="B2726">
        <f t="shared" si="5574"/>
        <v>26</v>
      </c>
      <c r="C2726">
        <f t="shared" si="5460"/>
        <v>73</v>
      </c>
      <c r="E2726">
        <f t="shared" ref="E2726" si="5585">plan_id</f>
        <v>832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10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290</v>
      </c>
      <c r="B2727">
        <f t="shared" si="5574"/>
        <v>26</v>
      </c>
      <c r="C2727">
        <f t="shared" si="5460"/>
        <v>74</v>
      </c>
      <c r="E2727">
        <f t="shared" ref="E2727" si="5587">plan_id</f>
        <v>832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10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290</v>
      </c>
      <c r="B2728">
        <f t="shared" si="5574"/>
        <v>26</v>
      </c>
      <c r="C2728">
        <f t="shared" si="5460"/>
        <v>75</v>
      </c>
      <c r="E2728">
        <f t="shared" ref="E2728" si="5589">plan_id</f>
        <v>832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10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290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832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10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290</v>
      </c>
      <c r="B2730">
        <f t="shared" si="5574"/>
        <v>26</v>
      </c>
      <c r="C2730">
        <f t="shared" si="5591"/>
        <v>77</v>
      </c>
      <c r="E2730">
        <f t="shared" ref="E2730" si="5594">plan_id</f>
        <v>832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10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22733087</v>
      </c>
    </row>
    <row r="2731" spans="1:8" x14ac:dyDescent="0.3">
      <c r="A2731" t="s">
        <v>290</v>
      </c>
      <c r="B2731">
        <f t="shared" si="5574"/>
        <v>26</v>
      </c>
      <c r="C2731">
        <f t="shared" si="5591"/>
        <v>78</v>
      </c>
      <c r="E2731">
        <f t="shared" ref="E2731" si="5596">plan_id</f>
        <v>832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10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382805184</v>
      </c>
    </row>
    <row r="2732" spans="1:8" x14ac:dyDescent="0.3">
      <c r="A2732" t="s">
        <v>290</v>
      </c>
      <c r="B2732">
        <f t="shared" si="5574"/>
        <v>26</v>
      </c>
      <c r="C2732">
        <f t="shared" si="5591"/>
        <v>79</v>
      </c>
      <c r="E2732">
        <f t="shared" ref="E2732" si="5598">plan_id</f>
        <v>832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10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290</v>
      </c>
      <c r="B2733">
        <f t="shared" si="5574"/>
        <v>26</v>
      </c>
      <c r="C2733">
        <f t="shared" si="5591"/>
        <v>80</v>
      </c>
      <c r="E2733">
        <f t="shared" ref="E2733" si="5600">plan_id</f>
        <v>832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10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290</v>
      </c>
      <c r="B2734">
        <f t="shared" si="5574"/>
        <v>26</v>
      </c>
      <c r="C2734">
        <f t="shared" si="5591"/>
        <v>81</v>
      </c>
      <c r="E2734">
        <f t="shared" ref="E2734" si="5602">plan_id</f>
        <v>832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10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290</v>
      </c>
      <c r="B2735">
        <f t="shared" si="5574"/>
        <v>26</v>
      </c>
      <c r="C2735">
        <f t="shared" si="5591"/>
        <v>82</v>
      </c>
      <c r="E2735">
        <f t="shared" ref="E2735" si="5604">plan_id</f>
        <v>832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10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-34545294</v>
      </c>
    </row>
    <row r="2736" spans="1:8" x14ac:dyDescent="0.3">
      <c r="A2736" t="s">
        <v>290</v>
      </c>
      <c r="B2736">
        <f t="shared" si="5574"/>
        <v>26</v>
      </c>
      <c r="C2736">
        <f t="shared" si="5591"/>
        <v>83</v>
      </c>
      <c r="E2736">
        <f t="shared" ref="E2736" si="5606">plan_id</f>
        <v>832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10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290</v>
      </c>
      <c r="B2737">
        <f t="shared" si="5574"/>
        <v>26</v>
      </c>
      <c r="C2737">
        <f t="shared" si="5591"/>
        <v>84</v>
      </c>
      <c r="E2737">
        <f t="shared" ref="E2737" si="5608">plan_id</f>
        <v>832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10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290</v>
      </c>
      <c r="B2738">
        <f t="shared" si="5574"/>
        <v>26</v>
      </c>
      <c r="C2738">
        <f t="shared" si="5591"/>
        <v>85</v>
      </c>
      <c r="E2738">
        <f t="shared" ref="E2738" si="5611">plan_id</f>
        <v>832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10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290</v>
      </c>
      <c r="B2739">
        <f t="shared" si="5574"/>
        <v>26</v>
      </c>
      <c r="C2739">
        <f t="shared" si="5591"/>
        <v>86</v>
      </c>
      <c r="E2739">
        <f t="shared" ref="E2739" si="5613">plan_id</f>
        <v>832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10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-581769041</v>
      </c>
    </row>
    <row r="2740" spans="1:8" x14ac:dyDescent="0.3">
      <c r="A2740" t="s">
        <v>290</v>
      </c>
      <c r="B2740">
        <f t="shared" si="5574"/>
        <v>26</v>
      </c>
      <c r="C2740">
        <f t="shared" si="5591"/>
        <v>87</v>
      </c>
      <c r="E2740">
        <f t="shared" ref="E2740" si="5615">plan_id</f>
        <v>832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10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290</v>
      </c>
      <c r="B2741">
        <f t="shared" si="5574"/>
        <v>26</v>
      </c>
      <c r="C2741">
        <f t="shared" si="5591"/>
        <v>88</v>
      </c>
      <c r="E2741">
        <f t="shared" ref="E2741" si="5617">plan_id</f>
        <v>832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10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290</v>
      </c>
      <c r="B2742">
        <f t="shared" si="5574"/>
        <v>26</v>
      </c>
      <c r="C2742">
        <f t="shared" si="5591"/>
        <v>89</v>
      </c>
      <c r="E2742">
        <f t="shared" ref="E2742" si="5619">plan_id</f>
        <v>832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10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290</v>
      </c>
      <c r="B2743">
        <f t="shared" si="5574"/>
        <v>26</v>
      </c>
      <c r="C2743">
        <f t="shared" si="5591"/>
        <v>90</v>
      </c>
      <c r="E2743">
        <f t="shared" ref="E2743" si="5621">plan_id</f>
        <v>832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10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-107663234</v>
      </c>
    </row>
    <row r="2744" spans="1:8" x14ac:dyDescent="0.3">
      <c r="A2744" t="s">
        <v>290</v>
      </c>
      <c r="B2744">
        <f t="shared" si="5574"/>
        <v>26</v>
      </c>
      <c r="C2744">
        <f t="shared" si="5591"/>
        <v>91</v>
      </c>
      <c r="E2744">
        <f t="shared" ref="E2744" si="5623">plan_id</f>
        <v>832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10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-368442080</v>
      </c>
    </row>
    <row r="2745" spans="1:8" x14ac:dyDescent="0.3">
      <c r="A2745" t="s">
        <v>290</v>
      </c>
      <c r="B2745">
        <f t="shared" si="5574"/>
        <v>26</v>
      </c>
      <c r="C2745">
        <f t="shared" si="5591"/>
        <v>92</v>
      </c>
      <c r="E2745">
        <f t="shared" ref="E2745" si="5625">plan_id</f>
        <v>832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10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659003290</v>
      </c>
    </row>
    <row r="2746" spans="1:8" x14ac:dyDescent="0.3">
      <c r="A2746" t="s">
        <v>290</v>
      </c>
      <c r="B2746">
        <f t="shared" si="5574"/>
        <v>26</v>
      </c>
      <c r="C2746">
        <f t="shared" si="5591"/>
        <v>93</v>
      </c>
      <c r="E2746">
        <f t="shared" ref="E2746" si="5627">plan_id</f>
        <v>832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10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291</v>
      </c>
      <c r="B2747">
        <v>3</v>
      </c>
      <c r="C2747">
        <v>3</v>
      </c>
      <c r="E2747">
        <f t="shared" ref="E2747" si="5629">plan_id</f>
        <v>832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10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t="s">
        <v>291</v>
      </c>
      <c r="B2748">
        <f>B2747</f>
        <v>3</v>
      </c>
      <c r="C2748">
        <f>C2747+1</f>
        <v>4</v>
      </c>
      <c r="E2748">
        <f t="shared" ref="E2748" si="5631">plan_id</f>
        <v>832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10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404060783</v>
      </c>
    </row>
    <row r="2749" spans="1:8" x14ac:dyDescent="0.3">
      <c r="A2749" t="s">
        <v>291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832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10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445274982.86600006</v>
      </c>
    </row>
    <row r="2750" spans="1:8" x14ac:dyDescent="0.3">
      <c r="A2750" t="s">
        <v>291</v>
      </c>
      <c r="B2750">
        <f t="shared" si="5633"/>
        <v>3</v>
      </c>
      <c r="C2750">
        <f t="shared" si="5634"/>
        <v>6</v>
      </c>
      <c r="E2750">
        <f t="shared" ref="E2750" si="5637">plan_id</f>
        <v>832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10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-41214199.866000056</v>
      </c>
    </row>
    <row r="2751" spans="1:8" x14ac:dyDescent="0.3">
      <c r="A2751" t="s">
        <v>291</v>
      </c>
      <c r="B2751">
        <f t="shared" si="5633"/>
        <v>3</v>
      </c>
      <c r="C2751">
        <f t="shared" si="5634"/>
        <v>7</v>
      </c>
      <c r="E2751">
        <f t="shared" ref="E2751" si="5639">plan_id</f>
        <v>832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10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t="s">
        <v>291</v>
      </c>
      <c r="B2752">
        <f t="shared" si="5633"/>
        <v>3</v>
      </c>
      <c r="C2752">
        <f t="shared" si="5634"/>
        <v>8</v>
      </c>
      <c r="E2752">
        <f t="shared" ref="E2752" si="5641">plan_id</f>
        <v>832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10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1.1020000000000001</v>
      </c>
    </row>
    <row r="2753" spans="1:8" x14ac:dyDescent="0.3">
      <c r="A2753" t="s">
        <v>291</v>
      </c>
      <c r="B2753">
        <f t="shared" si="5633"/>
        <v>3</v>
      </c>
      <c r="C2753">
        <f t="shared" si="5634"/>
        <v>9</v>
      </c>
      <c r="E2753">
        <f t="shared" ref="E2753" si="5643">plan_id</f>
        <v>832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10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291</v>
      </c>
      <c r="B2754">
        <f t="shared" si="5633"/>
        <v>3</v>
      </c>
      <c r="C2754">
        <f t="shared" si="5634"/>
        <v>10</v>
      </c>
      <c r="E2754">
        <f t="shared" ref="E2754" si="5645">plan_id</f>
        <v>832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10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291</v>
      </c>
      <c r="B2755">
        <f t="shared" si="5633"/>
        <v>3</v>
      </c>
      <c r="C2755">
        <f t="shared" si="5634"/>
        <v>11</v>
      </c>
      <c r="E2755">
        <f t="shared" ref="E2755" si="5647">plan_id</f>
        <v>832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10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291</v>
      </c>
      <c r="B2756">
        <f t="shared" si="5633"/>
        <v>3</v>
      </c>
      <c r="C2756">
        <f t="shared" si="5634"/>
        <v>12</v>
      </c>
      <c r="E2756">
        <f t="shared" ref="E2756" si="5649">plan_id</f>
        <v>832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10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291</v>
      </c>
      <c r="B2757">
        <f t="shared" si="5633"/>
        <v>3</v>
      </c>
      <c r="C2757">
        <f t="shared" si="5634"/>
        <v>13</v>
      </c>
      <c r="E2757">
        <f t="shared" ref="E2757" si="5651">plan_id</f>
        <v>832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10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12062136000</v>
      </c>
    </row>
    <row r="2758" spans="1:8" x14ac:dyDescent="0.3">
      <c r="A2758" t="s">
        <v>291</v>
      </c>
      <c r="B2758">
        <f t="shared" si="5633"/>
        <v>3</v>
      </c>
      <c r="C2758">
        <f t="shared" si="5634"/>
        <v>14</v>
      </c>
      <c r="E2758">
        <f t="shared" ref="E2758" si="5653">plan_id</f>
        <v>832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10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15390417000</v>
      </c>
    </row>
    <row r="2759" spans="1:8" x14ac:dyDescent="0.3">
      <c r="A2759" t="s">
        <v>291</v>
      </c>
      <c r="B2759">
        <f t="shared" si="5633"/>
        <v>3</v>
      </c>
      <c r="C2759">
        <f t="shared" si="5634"/>
        <v>15</v>
      </c>
      <c r="E2759">
        <f t="shared" ref="E2759" si="5655">plan_id</f>
        <v>832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10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3328281000</v>
      </c>
    </row>
    <row r="2760" spans="1:8" x14ac:dyDescent="0.3">
      <c r="A2760" t="s">
        <v>291</v>
      </c>
      <c r="B2760">
        <f t="shared" si="5633"/>
        <v>3</v>
      </c>
      <c r="C2760">
        <f t="shared" si="5634"/>
        <v>16</v>
      </c>
      <c r="E2760">
        <f t="shared" ref="E2760" si="5657">plan_id</f>
        <v>832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10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0.78400000000000003</v>
      </c>
    </row>
    <row r="2761" spans="1:8" x14ac:dyDescent="0.3">
      <c r="A2761" t="s">
        <v>291</v>
      </c>
      <c r="B2761">
        <f t="shared" si="5633"/>
        <v>3</v>
      </c>
      <c r="C2761">
        <f t="shared" si="5634"/>
        <v>17</v>
      </c>
      <c r="E2761">
        <f t="shared" ref="E2761" si="5659">plan_id</f>
        <v>832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10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2582831000</v>
      </c>
    </row>
    <row r="2762" spans="1:8" x14ac:dyDescent="0.3">
      <c r="A2762" t="s">
        <v>291</v>
      </c>
      <c r="B2762">
        <f t="shared" si="5633"/>
        <v>3</v>
      </c>
      <c r="C2762">
        <f t="shared" si="5634"/>
        <v>18</v>
      </c>
      <c r="E2762">
        <f t="shared" ref="E2762" si="5661">plan_id</f>
        <v>832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10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291</v>
      </c>
      <c r="B2763">
        <f t="shared" si="5633"/>
        <v>3</v>
      </c>
      <c r="C2763">
        <f t="shared" si="5634"/>
        <v>19</v>
      </c>
      <c r="E2763">
        <f t="shared" ref="E2763" si="5663">plan_id</f>
        <v>832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10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0.15644104589111715</v>
      </c>
    </row>
    <row r="2764" spans="1:8" x14ac:dyDescent="0.3">
      <c r="A2764" t="s">
        <v>291</v>
      </c>
      <c r="B2764">
        <f t="shared" si="5633"/>
        <v>3</v>
      </c>
      <c r="C2764">
        <f t="shared" si="5634"/>
        <v>20</v>
      </c>
      <c r="E2764">
        <f t="shared" ref="E2764" si="5665">plan_id</f>
        <v>832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10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t="s">
        <v>291</v>
      </c>
      <c r="B2765">
        <f t="shared" si="5633"/>
        <v>3</v>
      </c>
      <c r="C2765">
        <f t="shared" si="5634"/>
        <v>21</v>
      </c>
      <c r="E2765">
        <f t="shared" ref="E2765" si="5667">plan_id</f>
        <v>832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10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t="s">
        <v>291</v>
      </c>
      <c r="B2766">
        <f t="shared" si="5633"/>
        <v>3</v>
      </c>
      <c r="C2766">
        <f t="shared" si="5634"/>
        <v>22</v>
      </c>
      <c r="E2766">
        <f t="shared" ref="E2766" si="5669">plan_id</f>
        <v>832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10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291</v>
      </c>
      <c r="B2767">
        <f t="shared" si="5633"/>
        <v>3</v>
      </c>
      <c r="C2767">
        <f t="shared" si="5634"/>
        <v>23</v>
      </c>
      <c r="E2767">
        <f t="shared" ref="E2767" si="5671">plan_id</f>
        <v>832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10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291</v>
      </c>
      <c r="B2768">
        <f t="shared" si="5633"/>
        <v>3</v>
      </c>
      <c r="C2768">
        <f t="shared" si="5634"/>
        <v>24</v>
      </c>
      <c r="E2768">
        <f t="shared" ref="E2768" si="5673">plan_id</f>
        <v>832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10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686000</v>
      </c>
    </row>
    <row r="2769" spans="1:8" x14ac:dyDescent="0.3">
      <c r="A2769" t="s">
        <v>291</v>
      </c>
      <c r="B2769">
        <f t="shared" si="5633"/>
        <v>3</v>
      </c>
      <c r="C2769">
        <f t="shared" si="5634"/>
        <v>25</v>
      </c>
      <c r="E2769">
        <f t="shared" ref="E2769" si="5675">plan_id</f>
        <v>832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10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t="s">
        <v>291</v>
      </c>
      <c r="B2770">
        <f t="shared" si="5633"/>
        <v>3</v>
      </c>
      <c r="C2770">
        <f t="shared" si="5634"/>
        <v>26</v>
      </c>
      <c r="E2770">
        <f t="shared" ref="E2770" si="5677">plan_id</f>
        <v>832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10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t="s">
        <v>291</v>
      </c>
      <c r="B2771">
        <f t="shared" si="5633"/>
        <v>3</v>
      </c>
      <c r="C2771">
        <f t="shared" si="5634"/>
        <v>27</v>
      </c>
      <c r="E2771">
        <f t="shared" ref="E2771" si="5679">plan_id</f>
        <v>832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10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t="s">
        <v>291</v>
      </c>
      <c r="B2772">
        <f t="shared" si="5633"/>
        <v>3</v>
      </c>
      <c r="C2772">
        <f t="shared" si="5634"/>
        <v>28</v>
      </c>
      <c r="E2772">
        <f t="shared" ref="E2772" si="5681">plan_id</f>
        <v>832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10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291</v>
      </c>
      <c r="B2773">
        <f t="shared" si="5633"/>
        <v>3</v>
      </c>
      <c r="C2773">
        <f t="shared" si="5634"/>
        <v>29</v>
      </c>
      <c r="E2773">
        <f t="shared" ref="E2773" si="5683">plan_id</f>
        <v>832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10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t="s">
        <v>291</v>
      </c>
      <c r="B2774">
        <f>B2747+1</f>
        <v>4</v>
      </c>
      <c r="C2774">
        <f>C2747</f>
        <v>3</v>
      </c>
      <c r="E2774">
        <f t="shared" ref="E2774" si="5685">plan_id</f>
        <v>832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10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t="s">
        <v>291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832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10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421195131</v>
      </c>
    </row>
    <row r="2776" spans="1:8" x14ac:dyDescent="0.3">
      <c r="A2776" t="s">
        <v>291</v>
      </c>
      <c r="B2776">
        <f t="shared" si="5687"/>
        <v>4</v>
      </c>
      <c r="C2776">
        <f t="shared" si="5688"/>
        <v>5</v>
      </c>
      <c r="E2776">
        <f t="shared" ref="E2776" si="5691">plan_id</f>
        <v>832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10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441833692.41900009</v>
      </c>
    </row>
    <row r="2777" spans="1:8" x14ac:dyDescent="0.3">
      <c r="A2777" t="s">
        <v>291</v>
      </c>
      <c r="B2777">
        <f t="shared" si="5687"/>
        <v>4</v>
      </c>
      <c r="C2777">
        <f t="shared" si="5688"/>
        <v>6</v>
      </c>
      <c r="E2777">
        <f t="shared" ref="E2777" si="5693">plan_id</f>
        <v>832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10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-20638561.419000089</v>
      </c>
    </row>
    <row r="2778" spans="1:8" x14ac:dyDescent="0.3">
      <c r="A2778" t="s">
        <v>291</v>
      </c>
      <c r="B2778">
        <f t="shared" si="5687"/>
        <v>4</v>
      </c>
      <c r="C2778">
        <f t="shared" si="5688"/>
        <v>7</v>
      </c>
      <c r="E2778">
        <f t="shared" ref="E2778" si="5695">plan_id</f>
        <v>832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10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t="s">
        <v>291</v>
      </c>
      <c r="B2779">
        <f t="shared" si="5687"/>
        <v>4</v>
      </c>
      <c r="C2779">
        <f t="shared" si="5688"/>
        <v>8</v>
      </c>
      <c r="E2779">
        <f t="shared" ref="E2779" si="5697">plan_id</f>
        <v>832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10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1.0490000000000002</v>
      </c>
    </row>
    <row r="2780" spans="1:8" x14ac:dyDescent="0.3">
      <c r="A2780" t="s">
        <v>291</v>
      </c>
      <c r="B2780">
        <f t="shared" si="5687"/>
        <v>4</v>
      </c>
      <c r="C2780">
        <f t="shared" si="5688"/>
        <v>9</v>
      </c>
      <c r="E2780">
        <f t="shared" ref="E2780" si="5699">plan_id</f>
        <v>832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10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291</v>
      </c>
      <c r="B2781">
        <f t="shared" si="5687"/>
        <v>4</v>
      </c>
      <c r="C2781">
        <f t="shared" si="5688"/>
        <v>10</v>
      </c>
      <c r="E2781">
        <f t="shared" ref="E2781" si="5701">plan_id</f>
        <v>832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10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291</v>
      </c>
      <c r="B2782">
        <f t="shared" si="5687"/>
        <v>4</v>
      </c>
      <c r="C2782">
        <f t="shared" si="5688"/>
        <v>11</v>
      </c>
      <c r="E2782">
        <f t="shared" ref="E2782" si="5703">plan_id</f>
        <v>832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10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291</v>
      </c>
      <c r="B2783">
        <f t="shared" si="5687"/>
        <v>4</v>
      </c>
      <c r="C2783">
        <f t="shared" si="5688"/>
        <v>12</v>
      </c>
      <c r="E2783">
        <f t="shared" ref="E2783" si="5705">plan_id</f>
        <v>832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10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291</v>
      </c>
      <c r="B2784">
        <f t="shared" si="5687"/>
        <v>4</v>
      </c>
      <c r="C2784">
        <f t="shared" si="5688"/>
        <v>13</v>
      </c>
      <c r="E2784">
        <f t="shared" ref="E2784" si="5707">plan_id</f>
        <v>832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10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12019552000</v>
      </c>
    </row>
    <row r="2785" spans="1:8" x14ac:dyDescent="0.3">
      <c r="A2785" t="s">
        <v>291</v>
      </c>
      <c r="B2785">
        <f t="shared" si="5687"/>
        <v>4</v>
      </c>
      <c r="C2785">
        <f t="shared" si="5688"/>
        <v>14</v>
      </c>
      <c r="E2785">
        <f t="shared" ref="E2785" si="5709">plan_id</f>
        <v>832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10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16263239000</v>
      </c>
    </row>
    <row r="2786" spans="1:8" x14ac:dyDescent="0.3">
      <c r="A2786" t="s">
        <v>291</v>
      </c>
      <c r="B2786">
        <f t="shared" si="5687"/>
        <v>4</v>
      </c>
      <c r="C2786">
        <f t="shared" si="5688"/>
        <v>15</v>
      </c>
      <c r="E2786">
        <f t="shared" ref="E2786" si="5711">plan_id</f>
        <v>832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10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4243687000</v>
      </c>
    </row>
    <row r="2787" spans="1:8" x14ac:dyDescent="0.3">
      <c r="A2787" t="s">
        <v>291</v>
      </c>
      <c r="B2787">
        <f t="shared" si="5687"/>
        <v>4</v>
      </c>
      <c r="C2787">
        <f t="shared" si="5688"/>
        <v>16</v>
      </c>
      <c r="E2787">
        <f t="shared" ref="E2787" si="5713">plan_id</f>
        <v>832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10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0.73899999999999999</v>
      </c>
    </row>
    <row r="2788" spans="1:8" x14ac:dyDescent="0.3">
      <c r="A2788" t="s">
        <v>291</v>
      </c>
      <c r="B2788">
        <f t="shared" si="5687"/>
        <v>4</v>
      </c>
      <c r="C2788">
        <f t="shared" si="5688"/>
        <v>17</v>
      </c>
      <c r="E2788">
        <f t="shared" ref="E2788" si="5715">plan_id</f>
        <v>832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10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2777667000</v>
      </c>
    </row>
    <row r="2789" spans="1:8" x14ac:dyDescent="0.3">
      <c r="A2789" t="s">
        <v>291</v>
      </c>
      <c r="B2789">
        <f t="shared" si="5687"/>
        <v>4</v>
      </c>
      <c r="C2789">
        <f t="shared" si="5688"/>
        <v>18</v>
      </c>
      <c r="E2789">
        <f t="shared" ref="E2789" si="5717">plan_id</f>
        <v>832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10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291</v>
      </c>
      <c r="B2790">
        <f t="shared" si="5687"/>
        <v>4</v>
      </c>
      <c r="C2790">
        <f t="shared" si="5688"/>
        <v>19</v>
      </c>
      <c r="E2790">
        <f t="shared" ref="E2790" si="5719">plan_id</f>
        <v>832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10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0.15163629441542129</v>
      </c>
    </row>
    <row r="2791" spans="1:8" x14ac:dyDescent="0.3">
      <c r="A2791" t="s">
        <v>291</v>
      </c>
      <c r="B2791">
        <f t="shared" si="5687"/>
        <v>4</v>
      </c>
      <c r="C2791">
        <f t="shared" si="5688"/>
        <v>20</v>
      </c>
      <c r="E2791">
        <f t="shared" ref="E2791" si="5721">plan_id</f>
        <v>832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10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10628494051</v>
      </c>
    </row>
    <row r="2792" spans="1:8" x14ac:dyDescent="0.3">
      <c r="A2792" t="s">
        <v>291</v>
      </c>
      <c r="B2792">
        <f t="shared" si="5687"/>
        <v>4</v>
      </c>
      <c r="C2792">
        <f t="shared" si="5688"/>
        <v>21</v>
      </c>
      <c r="E2792">
        <f t="shared" ref="E2792" si="5723">plan_id</f>
        <v>832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10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0.653528737479662</v>
      </c>
    </row>
    <row r="2793" spans="1:8" x14ac:dyDescent="0.3">
      <c r="A2793" t="s">
        <v>291</v>
      </c>
      <c r="B2793">
        <f t="shared" si="5687"/>
        <v>4</v>
      </c>
      <c r="C2793">
        <f t="shared" si="5688"/>
        <v>22</v>
      </c>
      <c r="E2793">
        <f t="shared" ref="E2793" si="5725">plan_id</f>
        <v>832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10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291</v>
      </c>
      <c r="B2794">
        <f t="shared" si="5687"/>
        <v>4</v>
      </c>
      <c r="C2794">
        <f t="shared" si="5688"/>
        <v>23</v>
      </c>
      <c r="E2794">
        <f t="shared" ref="E2794" si="5727">plan_id</f>
        <v>832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10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291</v>
      </c>
      <c r="B2795">
        <f t="shared" si="5687"/>
        <v>4</v>
      </c>
      <c r="C2795">
        <f t="shared" si="5688"/>
        <v>24</v>
      </c>
      <c r="E2795">
        <f t="shared" ref="E2795" si="5729">plan_id</f>
        <v>832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10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898441000</v>
      </c>
    </row>
    <row r="2796" spans="1:8" x14ac:dyDescent="0.3">
      <c r="A2796" t="s">
        <v>291</v>
      </c>
      <c r="B2796">
        <f t="shared" si="5687"/>
        <v>4</v>
      </c>
      <c r="C2796">
        <f t="shared" si="5688"/>
        <v>25</v>
      </c>
      <c r="E2796">
        <f t="shared" ref="E2796" si="5731">plan_id</f>
        <v>832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10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920593341</v>
      </c>
    </row>
    <row r="2797" spans="1:8" x14ac:dyDescent="0.3">
      <c r="A2797" t="s">
        <v>291</v>
      </c>
      <c r="B2797">
        <f t="shared" si="5687"/>
        <v>4</v>
      </c>
      <c r="C2797">
        <f t="shared" si="5688"/>
        <v>26</v>
      </c>
      <c r="E2797">
        <f t="shared" ref="E2797" si="5733">plan_id</f>
        <v>832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10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23432296</v>
      </c>
    </row>
    <row r="2798" spans="1:8" x14ac:dyDescent="0.3">
      <c r="A2798" t="s">
        <v>291</v>
      </c>
      <c r="B2798">
        <f t="shared" si="5687"/>
        <v>4</v>
      </c>
      <c r="C2798">
        <f t="shared" si="5688"/>
        <v>27</v>
      </c>
      <c r="E2798">
        <f t="shared" ref="E2798" si="5735">plan_id</f>
        <v>832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10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8886231</v>
      </c>
    </row>
    <row r="2799" spans="1:8" x14ac:dyDescent="0.3">
      <c r="A2799" t="s">
        <v>291</v>
      </c>
      <c r="B2799">
        <f t="shared" si="5687"/>
        <v>4</v>
      </c>
      <c r="C2799">
        <f t="shared" si="5688"/>
        <v>28</v>
      </c>
      <c r="E2799">
        <f t="shared" ref="E2799" si="5737">plan_id</f>
        <v>832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10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475734</v>
      </c>
    </row>
    <row r="2800" spans="1:8" x14ac:dyDescent="0.3">
      <c r="A2800" t="s">
        <v>291</v>
      </c>
      <c r="B2800">
        <f t="shared" si="5687"/>
        <v>4</v>
      </c>
      <c r="C2800">
        <f t="shared" si="5688"/>
        <v>29</v>
      </c>
      <c r="E2800">
        <f t="shared" ref="E2800" si="5739">plan_id</f>
        <v>832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10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953387602</v>
      </c>
    </row>
    <row r="2801" spans="1:8" x14ac:dyDescent="0.3">
      <c r="A2801" t="s">
        <v>291</v>
      </c>
      <c r="B2801">
        <f t="shared" si="5687"/>
        <v>5</v>
      </c>
      <c r="C2801">
        <f t="shared" si="5688"/>
        <v>3</v>
      </c>
      <c r="E2801">
        <f t="shared" ref="E2801" si="5741">plan_id</f>
        <v>832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104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291</v>
      </c>
      <c r="B2802">
        <f t="shared" si="5687"/>
        <v>5</v>
      </c>
      <c r="C2802">
        <f t="shared" si="5688"/>
        <v>4</v>
      </c>
      <c r="E2802">
        <f t="shared" ref="E2802" si="5744">plan_id</f>
        <v>832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10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479077364</v>
      </c>
    </row>
    <row r="2803" spans="1:8" x14ac:dyDescent="0.3">
      <c r="A2803" t="s">
        <v>291</v>
      </c>
      <c r="B2803">
        <f t="shared" si="5687"/>
        <v>5</v>
      </c>
      <c r="C2803">
        <f t="shared" si="5688"/>
        <v>5</v>
      </c>
      <c r="E2803">
        <f t="shared" ref="E2803" si="5746">plan_id</f>
        <v>832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10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469495816.71999997</v>
      </c>
    </row>
    <row r="2804" spans="1:8" x14ac:dyDescent="0.3">
      <c r="A2804" t="s">
        <v>291</v>
      </c>
      <c r="B2804">
        <f t="shared" si="5687"/>
        <v>5</v>
      </c>
      <c r="C2804">
        <f t="shared" si="5688"/>
        <v>6</v>
      </c>
      <c r="E2804">
        <f t="shared" ref="E2804" si="5748">plan_id</f>
        <v>832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10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9581547.280000031</v>
      </c>
    </row>
    <row r="2805" spans="1:8" x14ac:dyDescent="0.3">
      <c r="A2805" t="s">
        <v>291</v>
      </c>
      <c r="B2805">
        <f t="shared" si="5687"/>
        <v>5</v>
      </c>
      <c r="C2805">
        <f t="shared" si="5688"/>
        <v>7</v>
      </c>
      <c r="E2805">
        <f t="shared" ref="E2805" si="5750">plan_id</f>
        <v>832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10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PUC</v>
      </c>
    </row>
    <row r="2806" spans="1:8" x14ac:dyDescent="0.3">
      <c r="A2806" t="s">
        <v>291</v>
      </c>
      <c r="B2806">
        <f t="shared" si="5687"/>
        <v>5</v>
      </c>
      <c r="C2806">
        <f t="shared" si="5688"/>
        <v>8</v>
      </c>
      <c r="E2806">
        <f t="shared" ref="E2806" si="5752">plan_id</f>
        <v>832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10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0.98</v>
      </c>
    </row>
    <row r="2807" spans="1:8" x14ac:dyDescent="0.3">
      <c r="A2807" t="s">
        <v>291</v>
      </c>
      <c r="B2807">
        <f t="shared" si="5687"/>
        <v>5</v>
      </c>
      <c r="C2807">
        <f t="shared" si="5688"/>
        <v>9</v>
      </c>
      <c r="E2807">
        <f t="shared" ref="E2807" si="5754">plan_id</f>
        <v>832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10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291</v>
      </c>
      <c r="B2808">
        <f t="shared" si="5687"/>
        <v>5</v>
      </c>
      <c r="C2808">
        <f t="shared" si="5688"/>
        <v>10</v>
      </c>
      <c r="E2808">
        <f t="shared" ref="E2808" si="5756">plan_id</f>
        <v>832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10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291</v>
      </c>
      <c r="B2809">
        <f t="shared" si="5687"/>
        <v>5</v>
      </c>
      <c r="C2809">
        <f t="shared" si="5688"/>
        <v>11</v>
      </c>
      <c r="E2809">
        <f t="shared" ref="E2809" si="5758">plan_id</f>
        <v>832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10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291</v>
      </c>
      <c r="B2810">
        <f t="shared" si="5687"/>
        <v>5</v>
      </c>
      <c r="C2810">
        <f t="shared" si="5688"/>
        <v>12</v>
      </c>
      <c r="E2810">
        <f t="shared" ref="E2810" si="5760">plan_id</f>
        <v>832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10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291</v>
      </c>
      <c r="B2811">
        <f t="shared" si="5687"/>
        <v>5</v>
      </c>
      <c r="C2811">
        <f t="shared" si="5688"/>
        <v>13</v>
      </c>
      <c r="E2811">
        <f t="shared" ref="E2811" si="5762">plan_id</f>
        <v>832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10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11826926000</v>
      </c>
    </row>
    <row r="2812" spans="1:8" x14ac:dyDescent="0.3">
      <c r="A2812" t="s">
        <v>291</v>
      </c>
      <c r="B2812">
        <f t="shared" si="5687"/>
        <v>5</v>
      </c>
      <c r="C2812">
        <f t="shared" si="5688"/>
        <v>14</v>
      </c>
      <c r="E2812">
        <f t="shared" ref="E2812" si="5764">plan_id</f>
        <v>832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10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17173256000</v>
      </c>
    </row>
    <row r="2813" spans="1:8" x14ac:dyDescent="0.3">
      <c r="A2813" t="s">
        <v>291</v>
      </c>
      <c r="B2813">
        <f t="shared" si="5687"/>
        <v>5</v>
      </c>
      <c r="C2813">
        <f t="shared" si="5688"/>
        <v>15</v>
      </c>
      <c r="E2813">
        <f t="shared" ref="E2813" si="5766">plan_id</f>
        <v>832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10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5346330000</v>
      </c>
    </row>
    <row r="2814" spans="1:8" x14ac:dyDescent="0.3">
      <c r="A2814" t="s">
        <v>291</v>
      </c>
      <c r="B2814">
        <f t="shared" si="5687"/>
        <v>5</v>
      </c>
      <c r="C2814">
        <f t="shared" si="5688"/>
        <v>16</v>
      </c>
      <c r="E2814">
        <f t="shared" ref="E2814" si="5768">plan_id</f>
        <v>832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10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0.68899999999999995</v>
      </c>
    </row>
    <row r="2815" spans="1:8" x14ac:dyDescent="0.3">
      <c r="A2815" t="s">
        <v>291</v>
      </c>
      <c r="B2815">
        <f t="shared" si="5687"/>
        <v>5</v>
      </c>
      <c r="C2815">
        <f t="shared" si="5688"/>
        <v>17</v>
      </c>
      <c r="E2815">
        <f t="shared" ref="E2815" si="5770">plan_id</f>
        <v>832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10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2977885000</v>
      </c>
    </row>
    <row r="2816" spans="1:8" x14ac:dyDescent="0.3">
      <c r="A2816" t="s">
        <v>291</v>
      </c>
      <c r="B2816">
        <f t="shared" si="5687"/>
        <v>5</v>
      </c>
      <c r="C2816">
        <f t="shared" si="5688"/>
        <v>18</v>
      </c>
      <c r="E2816">
        <f t="shared" ref="E2816" si="5772">plan_id</f>
        <v>832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10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291</v>
      </c>
      <c r="B2817">
        <f t="shared" si="5687"/>
        <v>5</v>
      </c>
      <c r="C2817">
        <f t="shared" si="5688"/>
        <v>19</v>
      </c>
      <c r="E2817">
        <f t="shared" ref="E2817" si="5774">plan_id</f>
        <v>832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10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0.16087839658012315</v>
      </c>
    </row>
    <row r="2818" spans="1:8" x14ac:dyDescent="0.3">
      <c r="A2818" t="s">
        <v>291</v>
      </c>
      <c r="B2818">
        <f t="shared" si="5687"/>
        <v>5</v>
      </c>
      <c r="C2818">
        <f t="shared" si="5688"/>
        <v>20</v>
      </c>
      <c r="E2818">
        <f t="shared" ref="E2818" si="5776">plan_id</f>
        <v>832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10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10520677610</v>
      </c>
    </row>
    <row r="2819" spans="1:8" x14ac:dyDescent="0.3">
      <c r="A2819" t="s">
        <v>291</v>
      </c>
      <c r="B2819">
        <f t="shared" si="5687"/>
        <v>5</v>
      </c>
      <c r="C2819">
        <f t="shared" si="5688"/>
        <v>21</v>
      </c>
      <c r="E2819">
        <f t="shared" ref="E2819" si="5778">plan_id</f>
        <v>832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10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0.61261985554748621</v>
      </c>
    </row>
    <row r="2820" spans="1:8" x14ac:dyDescent="0.3">
      <c r="A2820" t="s">
        <v>291</v>
      </c>
      <c r="B2820">
        <f t="shared" si="5687"/>
        <v>5</v>
      </c>
      <c r="C2820">
        <f t="shared" si="5688"/>
        <v>22</v>
      </c>
      <c r="E2820">
        <f t="shared" ref="E2820" si="5780">plan_id</f>
        <v>832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10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291</v>
      </c>
      <c r="B2821">
        <f t="shared" si="5687"/>
        <v>5</v>
      </c>
      <c r="C2821">
        <f t="shared" si="5688"/>
        <v>23</v>
      </c>
      <c r="E2821">
        <f t="shared" ref="E2821" si="5782">plan_id</f>
        <v>832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10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291</v>
      </c>
      <c r="B2822">
        <f t="shared" si="5687"/>
        <v>5</v>
      </c>
      <c r="C2822">
        <f t="shared" si="5688"/>
        <v>24</v>
      </c>
      <c r="E2822">
        <f t="shared" ref="E2822" si="5784">plan_id</f>
        <v>832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10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991187000</v>
      </c>
    </row>
    <row r="2823" spans="1:8" x14ac:dyDescent="0.3">
      <c r="A2823" t="s">
        <v>291</v>
      </c>
      <c r="B2823">
        <f t="shared" si="5687"/>
        <v>5</v>
      </c>
      <c r="C2823">
        <f t="shared" si="5688"/>
        <v>25</v>
      </c>
      <c r="E2823">
        <f t="shared" ref="E2823" si="5786">plan_id</f>
        <v>832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10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1003327453</v>
      </c>
    </row>
    <row r="2824" spans="1:8" x14ac:dyDescent="0.3">
      <c r="A2824" t="s">
        <v>291</v>
      </c>
      <c r="B2824">
        <f t="shared" si="5687"/>
        <v>5</v>
      </c>
      <c r="C2824">
        <f t="shared" si="5688"/>
        <v>26</v>
      </c>
      <c r="E2824">
        <f t="shared" ref="E2824" si="5788">plan_id</f>
        <v>832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10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22287120</v>
      </c>
    </row>
    <row r="2825" spans="1:8" x14ac:dyDescent="0.3">
      <c r="A2825" t="s">
        <v>291</v>
      </c>
      <c r="B2825">
        <f t="shared" si="5687"/>
        <v>5</v>
      </c>
      <c r="C2825">
        <f t="shared" si="5688"/>
        <v>27</v>
      </c>
      <c r="E2825">
        <f t="shared" ref="E2825" si="5790">plan_id</f>
        <v>832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10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10688003</v>
      </c>
    </row>
    <row r="2826" spans="1:8" x14ac:dyDescent="0.3">
      <c r="A2826" t="s">
        <v>291</v>
      </c>
      <c r="B2826">
        <f t="shared" si="5687"/>
        <v>5</v>
      </c>
      <c r="C2826">
        <f t="shared" si="5688"/>
        <v>28</v>
      </c>
      <c r="E2826">
        <f t="shared" ref="E2826" si="5792">plan_id</f>
        <v>832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10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490780</v>
      </c>
    </row>
    <row r="2827" spans="1:8" x14ac:dyDescent="0.3">
      <c r="A2827" t="s">
        <v>291</v>
      </c>
      <c r="B2827">
        <f t="shared" si="5687"/>
        <v>5</v>
      </c>
      <c r="C2827">
        <f t="shared" si="5688"/>
        <v>29</v>
      </c>
      <c r="E2827">
        <f t="shared" ref="E2827" si="5794">plan_id</f>
        <v>832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10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1036793356</v>
      </c>
    </row>
    <row r="2828" spans="1:8" x14ac:dyDescent="0.3">
      <c r="A2828" t="s">
        <v>291</v>
      </c>
      <c r="B2828">
        <f t="shared" si="5687"/>
        <v>6</v>
      </c>
      <c r="C2828">
        <f t="shared" si="5688"/>
        <v>3</v>
      </c>
      <c r="E2828">
        <f t="shared" ref="E2828" si="5796">plan_id</f>
        <v>832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104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291</v>
      </c>
      <c r="B2829">
        <f t="shared" si="5687"/>
        <v>6</v>
      </c>
      <c r="C2829">
        <f t="shared" si="5688"/>
        <v>4</v>
      </c>
      <c r="E2829">
        <f t="shared" ref="E2829" si="5798">plan_id</f>
        <v>832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10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535786346</v>
      </c>
    </row>
    <row r="2830" spans="1:8" x14ac:dyDescent="0.3">
      <c r="A2830" t="s">
        <v>291</v>
      </c>
      <c r="B2830">
        <f t="shared" si="5687"/>
        <v>6</v>
      </c>
      <c r="C2830">
        <f t="shared" si="5688"/>
        <v>5</v>
      </c>
      <c r="E2830">
        <f t="shared" ref="E2830" si="5800">plan_id</f>
        <v>832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10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498281301.78000003</v>
      </c>
    </row>
    <row r="2831" spans="1:8" x14ac:dyDescent="0.3">
      <c r="A2831" t="s">
        <v>291</v>
      </c>
      <c r="B2831">
        <f t="shared" si="5687"/>
        <v>6</v>
      </c>
      <c r="C2831">
        <f t="shared" si="5688"/>
        <v>6</v>
      </c>
      <c r="E2831">
        <f t="shared" ref="E2831" si="5802">plan_id</f>
        <v>832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10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37505044.219999969</v>
      </c>
    </row>
    <row r="2832" spans="1:8" x14ac:dyDescent="0.3">
      <c r="A2832" t="s">
        <v>291</v>
      </c>
      <c r="B2832">
        <f t="shared" si="5687"/>
        <v>6</v>
      </c>
      <c r="C2832">
        <f t="shared" si="5688"/>
        <v>7</v>
      </c>
      <c r="E2832">
        <f t="shared" ref="E2832" si="5804">plan_id</f>
        <v>832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104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PUC</v>
      </c>
    </row>
    <row r="2833" spans="1:8" x14ac:dyDescent="0.3">
      <c r="A2833" t="s">
        <v>291</v>
      </c>
      <c r="B2833">
        <f t="shared" si="5687"/>
        <v>6</v>
      </c>
      <c r="C2833">
        <f t="shared" si="5688"/>
        <v>8</v>
      </c>
      <c r="E2833">
        <f t="shared" ref="E2833" si="5806">plan_id</f>
        <v>832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10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0.93</v>
      </c>
    </row>
    <row r="2834" spans="1:8" x14ac:dyDescent="0.3">
      <c r="A2834" t="s">
        <v>291</v>
      </c>
      <c r="B2834">
        <f t="shared" si="5687"/>
        <v>6</v>
      </c>
      <c r="C2834">
        <f t="shared" si="5688"/>
        <v>9</v>
      </c>
      <c r="E2834">
        <f t="shared" ref="E2834" si="5808">plan_id</f>
        <v>832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10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291</v>
      </c>
      <c r="B2835">
        <f t="shared" si="5687"/>
        <v>6</v>
      </c>
      <c r="C2835">
        <f t="shared" si="5688"/>
        <v>10</v>
      </c>
      <c r="E2835">
        <f t="shared" ref="E2835" si="5810">plan_id</f>
        <v>832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10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291</v>
      </c>
      <c r="B2836">
        <f t="shared" si="5687"/>
        <v>6</v>
      </c>
      <c r="C2836">
        <f t="shared" si="5688"/>
        <v>11</v>
      </c>
      <c r="E2836">
        <f t="shared" ref="E2836" si="5812">plan_id</f>
        <v>832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10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291</v>
      </c>
      <c r="B2837">
        <f t="shared" si="5687"/>
        <v>6</v>
      </c>
      <c r="C2837">
        <f t="shared" si="5688"/>
        <v>12</v>
      </c>
      <c r="E2837">
        <f t="shared" ref="E2837" si="5814">plan_id</f>
        <v>832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10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291</v>
      </c>
      <c r="B2838">
        <f t="shared" si="5687"/>
        <v>6</v>
      </c>
      <c r="C2838">
        <f t="shared" si="5688"/>
        <v>13</v>
      </c>
      <c r="E2838">
        <f t="shared" ref="E2838" si="5816">plan_id</f>
        <v>832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10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11409404000</v>
      </c>
    </row>
    <row r="2839" spans="1:8" x14ac:dyDescent="0.3">
      <c r="A2839" t="s">
        <v>291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832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10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18067486000</v>
      </c>
    </row>
    <row r="2840" spans="1:8" x14ac:dyDescent="0.3">
      <c r="A2840" t="s">
        <v>291</v>
      </c>
      <c r="B2840">
        <f t="shared" si="5818"/>
        <v>6</v>
      </c>
      <c r="C2840">
        <f t="shared" si="5819"/>
        <v>15</v>
      </c>
      <c r="E2840">
        <f t="shared" ref="E2840" si="5822">plan_id</f>
        <v>832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10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6658082000</v>
      </c>
    </row>
    <row r="2841" spans="1:8" x14ac:dyDescent="0.3">
      <c r="A2841" t="s">
        <v>291</v>
      </c>
      <c r="B2841">
        <f t="shared" si="5818"/>
        <v>6</v>
      </c>
      <c r="C2841">
        <f t="shared" si="5819"/>
        <v>16</v>
      </c>
      <c r="E2841">
        <f t="shared" ref="E2841" si="5824">plan_id</f>
        <v>832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10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0.63100000000000001</v>
      </c>
    </row>
    <row r="2842" spans="1:8" x14ac:dyDescent="0.3">
      <c r="A2842" t="s">
        <v>291</v>
      </c>
      <c r="B2842">
        <f t="shared" si="5818"/>
        <v>6</v>
      </c>
      <c r="C2842">
        <f t="shared" si="5819"/>
        <v>17</v>
      </c>
      <c r="E2842">
        <f t="shared" ref="E2842" si="5826">plan_id</f>
        <v>832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10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3017087000</v>
      </c>
    </row>
    <row r="2843" spans="1:8" x14ac:dyDescent="0.3">
      <c r="A2843" t="s">
        <v>291</v>
      </c>
      <c r="B2843">
        <f t="shared" si="5818"/>
        <v>6</v>
      </c>
      <c r="C2843">
        <f t="shared" si="5819"/>
        <v>18</v>
      </c>
      <c r="E2843">
        <f t="shared" ref="E2843" si="5828">plan_id</f>
        <v>832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10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291</v>
      </c>
      <c r="B2844">
        <f t="shared" si="5818"/>
        <v>6</v>
      </c>
      <c r="C2844">
        <f t="shared" si="5819"/>
        <v>19</v>
      </c>
      <c r="E2844">
        <f t="shared" ref="E2844" si="5830">plan_id</f>
        <v>832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10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0.17758398945738058</v>
      </c>
    </row>
    <row r="2845" spans="1:8" x14ac:dyDescent="0.3">
      <c r="A2845" t="s">
        <v>291</v>
      </c>
      <c r="B2845">
        <f t="shared" si="5818"/>
        <v>6</v>
      </c>
      <c r="C2845">
        <f t="shared" si="5819"/>
        <v>20</v>
      </c>
      <c r="E2845">
        <f t="shared" ref="E2845" si="5832">plan_id</f>
        <v>832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10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11893396892</v>
      </c>
    </row>
    <row r="2846" spans="1:8" x14ac:dyDescent="0.3">
      <c r="A2846" t="s">
        <v>291</v>
      </c>
      <c r="B2846">
        <f t="shared" si="5818"/>
        <v>6</v>
      </c>
      <c r="C2846">
        <f t="shared" si="5819"/>
        <v>21</v>
      </c>
      <c r="E2846">
        <f t="shared" ref="E2846" si="5834">plan_id</f>
        <v>832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10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0.65827624784101124</v>
      </c>
    </row>
    <row r="2847" spans="1:8" x14ac:dyDescent="0.3">
      <c r="A2847" t="s">
        <v>291</v>
      </c>
      <c r="B2847">
        <f t="shared" si="5818"/>
        <v>6</v>
      </c>
      <c r="C2847">
        <f t="shared" si="5819"/>
        <v>22</v>
      </c>
      <c r="E2847">
        <f t="shared" ref="E2847" si="5836">plan_id</f>
        <v>832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10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291</v>
      </c>
      <c r="B2848">
        <f t="shared" si="5818"/>
        <v>6</v>
      </c>
      <c r="C2848">
        <f t="shared" si="5819"/>
        <v>23</v>
      </c>
      <c r="E2848">
        <f t="shared" ref="E2848" si="5838">plan_id</f>
        <v>832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10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291</v>
      </c>
      <c r="B2849">
        <f t="shared" si="5818"/>
        <v>6</v>
      </c>
      <c r="C2849">
        <f t="shared" si="5819"/>
        <v>24</v>
      </c>
      <c r="E2849">
        <f t="shared" ref="E2849" si="5840">plan_id</f>
        <v>832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10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1304161000</v>
      </c>
    </row>
    <row r="2850" spans="1:8" x14ac:dyDescent="0.3">
      <c r="A2850" t="s">
        <v>291</v>
      </c>
      <c r="B2850">
        <f t="shared" si="5818"/>
        <v>6</v>
      </c>
      <c r="C2850">
        <f t="shared" si="5819"/>
        <v>25</v>
      </c>
      <c r="E2850">
        <f t="shared" ref="E2850" si="5842">plan_id</f>
        <v>832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10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1102103488</v>
      </c>
    </row>
    <row r="2851" spans="1:8" x14ac:dyDescent="0.3">
      <c r="A2851" t="s">
        <v>291</v>
      </c>
      <c r="B2851">
        <f t="shared" si="5818"/>
        <v>6</v>
      </c>
      <c r="C2851">
        <f t="shared" si="5819"/>
        <v>26</v>
      </c>
      <c r="E2851">
        <f t="shared" ref="E2851" si="5844">plan_id</f>
        <v>832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10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t="s">
        <v>291</v>
      </c>
      <c r="B2852">
        <f t="shared" si="5818"/>
        <v>6</v>
      </c>
      <c r="C2852">
        <f t="shared" si="5819"/>
        <v>27</v>
      </c>
      <c r="E2852">
        <f t="shared" ref="E2852" si="5846">plan_id</f>
        <v>832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10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10786450</v>
      </c>
    </row>
    <row r="2853" spans="1:8" x14ac:dyDescent="0.3">
      <c r="A2853" t="s">
        <v>291</v>
      </c>
      <c r="B2853">
        <f t="shared" si="5818"/>
        <v>6</v>
      </c>
      <c r="C2853">
        <f t="shared" si="5819"/>
        <v>28</v>
      </c>
      <c r="E2853">
        <f t="shared" ref="E2853" si="5848">plan_id</f>
        <v>832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10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508399</v>
      </c>
    </row>
    <row r="2854" spans="1:8" x14ac:dyDescent="0.3">
      <c r="A2854" t="s">
        <v>291</v>
      </c>
      <c r="B2854">
        <f t="shared" si="5818"/>
        <v>6</v>
      </c>
      <c r="C2854">
        <f t="shared" si="5819"/>
        <v>29</v>
      </c>
      <c r="E2854">
        <f t="shared" ref="E2854" si="5850">plan_id</f>
        <v>832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10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1113398337</v>
      </c>
    </row>
    <row r="2855" spans="1:8" x14ac:dyDescent="0.3">
      <c r="A2855" t="s">
        <v>291</v>
      </c>
      <c r="B2855">
        <f t="shared" si="5818"/>
        <v>7</v>
      </c>
      <c r="C2855">
        <f t="shared" si="5819"/>
        <v>3</v>
      </c>
      <c r="E2855">
        <f t="shared" ref="E2855" si="5852">plan_id</f>
        <v>832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104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291</v>
      </c>
      <c r="B2856">
        <f t="shared" si="5818"/>
        <v>7</v>
      </c>
      <c r="C2856">
        <f t="shared" si="5819"/>
        <v>4</v>
      </c>
      <c r="E2856">
        <f t="shared" ref="E2856" si="5854">plan_id</f>
        <v>832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10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555169630</v>
      </c>
    </row>
    <row r="2857" spans="1:8" x14ac:dyDescent="0.3">
      <c r="A2857" t="s">
        <v>291</v>
      </c>
      <c r="B2857">
        <f t="shared" si="5818"/>
        <v>7</v>
      </c>
      <c r="C2857">
        <f t="shared" si="5819"/>
        <v>5</v>
      </c>
      <c r="E2857">
        <f t="shared" ref="E2857" si="5856">plan_id</f>
        <v>832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10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586259129.27999997</v>
      </c>
    </row>
    <row r="2858" spans="1:8" x14ac:dyDescent="0.3">
      <c r="A2858" t="s">
        <v>291</v>
      </c>
      <c r="B2858">
        <f t="shared" si="5818"/>
        <v>7</v>
      </c>
      <c r="C2858">
        <f t="shared" si="5819"/>
        <v>6</v>
      </c>
      <c r="E2858">
        <f t="shared" ref="E2858" si="5858">plan_id</f>
        <v>832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10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-31089499.279999971</v>
      </c>
    </row>
    <row r="2859" spans="1:8" x14ac:dyDescent="0.3">
      <c r="A2859" t="s">
        <v>291</v>
      </c>
      <c r="B2859">
        <f t="shared" si="5818"/>
        <v>7</v>
      </c>
      <c r="C2859">
        <f t="shared" si="5819"/>
        <v>7</v>
      </c>
      <c r="E2859">
        <f t="shared" ref="E2859" si="5860">plan_id</f>
        <v>832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104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PUC</v>
      </c>
    </row>
    <row r="2860" spans="1:8" x14ac:dyDescent="0.3">
      <c r="A2860" t="s">
        <v>291</v>
      </c>
      <c r="B2860">
        <f t="shared" si="5818"/>
        <v>7</v>
      </c>
      <c r="C2860">
        <f t="shared" si="5819"/>
        <v>8</v>
      </c>
      <c r="E2860">
        <f t="shared" ref="E2860" si="5862">plan_id</f>
        <v>832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10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1.056</v>
      </c>
    </row>
    <row r="2861" spans="1:8" x14ac:dyDescent="0.3">
      <c r="A2861" t="s">
        <v>291</v>
      </c>
      <c r="B2861">
        <f t="shared" si="5818"/>
        <v>7</v>
      </c>
      <c r="C2861">
        <f t="shared" si="5819"/>
        <v>9</v>
      </c>
      <c r="E2861">
        <f t="shared" ref="E2861" si="5864">plan_id</f>
        <v>832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10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291</v>
      </c>
      <c r="B2862">
        <f t="shared" si="5818"/>
        <v>7</v>
      </c>
      <c r="C2862">
        <f t="shared" si="5819"/>
        <v>10</v>
      </c>
      <c r="E2862">
        <f t="shared" ref="E2862" si="5866">plan_id</f>
        <v>832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10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291</v>
      </c>
      <c r="B2863">
        <f t="shared" si="5818"/>
        <v>7</v>
      </c>
      <c r="C2863">
        <f t="shared" si="5819"/>
        <v>11</v>
      </c>
      <c r="E2863">
        <f t="shared" ref="E2863" si="5868">plan_id</f>
        <v>832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10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291</v>
      </c>
      <c r="B2864">
        <f t="shared" si="5818"/>
        <v>7</v>
      </c>
      <c r="C2864">
        <f t="shared" si="5819"/>
        <v>12</v>
      </c>
      <c r="E2864">
        <f t="shared" ref="E2864" si="5870">plan_id</f>
        <v>832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10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291</v>
      </c>
      <c r="B2865">
        <f t="shared" si="5818"/>
        <v>7</v>
      </c>
      <c r="C2865">
        <f t="shared" si="5819"/>
        <v>13</v>
      </c>
      <c r="E2865">
        <f t="shared" ref="E2865" si="5872">plan_id</f>
        <v>832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10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12082682000</v>
      </c>
    </row>
    <row r="2866" spans="1:8" x14ac:dyDescent="0.3">
      <c r="A2866" t="s">
        <v>291</v>
      </c>
      <c r="B2866">
        <f t="shared" si="5818"/>
        <v>7</v>
      </c>
      <c r="C2866">
        <f t="shared" si="5819"/>
        <v>14</v>
      </c>
      <c r="E2866">
        <f t="shared" ref="E2866" si="5874">plan_id</f>
        <v>832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10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18699765000</v>
      </c>
    </row>
    <row r="2867" spans="1:8" x14ac:dyDescent="0.3">
      <c r="A2867" t="s">
        <v>291</v>
      </c>
      <c r="B2867">
        <f t="shared" si="5818"/>
        <v>7</v>
      </c>
      <c r="C2867">
        <f t="shared" si="5819"/>
        <v>15</v>
      </c>
      <c r="E2867">
        <f t="shared" ref="E2867" si="5876">plan_id</f>
        <v>832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10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6617083000</v>
      </c>
    </row>
    <row r="2868" spans="1:8" x14ac:dyDescent="0.3">
      <c r="A2868" t="s">
        <v>291</v>
      </c>
      <c r="B2868">
        <f t="shared" si="5818"/>
        <v>7</v>
      </c>
      <c r="C2868">
        <f t="shared" si="5819"/>
        <v>16</v>
      </c>
      <c r="E2868">
        <f t="shared" ref="E2868" si="5878">plan_id</f>
        <v>832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10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0.64600000000000002</v>
      </c>
    </row>
    <row r="2869" spans="1:8" x14ac:dyDescent="0.3">
      <c r="A2869" t="s">
        <v>291</v>
      </c>
      <c r="B2869">
        <f t="shared" si="5818"/>
        <v>7</v>
      </c>
      <c r="C2869">
        <f t="shared" si="5819"/>
        <v>17</v>
      </c>
      <c r="E2869">
        <f t="shared" ref="E2869" si="5880">plan_id</f>
        <v>832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10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3132169000</v>
      </c>
    </row>
    <row r="2870" spans="1:8" x14ac:dyDescent="0.3">
      <c r="A2870" t="s">
        <v>291</v>
      </c>
      <c r="B2870">
        <f t="shared" si="5818"/>
        <v>7</v>
      </c>
      <c r="C2870">
        <f t="shared" si="5819"/>
        <v>18</v>
      </c>
      <c r="E2870">
        <f t="shared" ref="E2870" si="5882">plan_id</f>
        <v>832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10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291</v>
      </c>
      <c r="B2871">
        <f t="shared" si="5818"/>
        <v>7</v>
      </c>
      <c r="C2871">
        <f t="shared" si="5819"/>
        <v>19</v>
      </c>
      <c r="E2871">
        <f t="shared" ref="E2871" si="5884">plan_id</f>
        <v>832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10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0.17724766128519884</v>
      </c>
    </row>
    <row r="2872" spans="1:8" x14ac:dyDescent="0.3">
      <c r="A2872" t="s">
        <v>291</v>
      </c>
      <c r="B2872">
        <f t="shared" si="5818"/>
        <v>7</v>
      </c>
      <c r="C2872">
        <f t="shared" si="5819"/>
        <v>20</v>
      </c>
      <c r="E2872">
        <f t="shared" ref="E2872" si="5886">plan_id</f>
        <v>832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10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12685912589</v>
      </c>
    </row>
    <row r="2873" spans="1:8" x14ac:dyDescent="0.3">
      <c r="A2873" t="s">
        <v>291</v>
      </c>
      <c r="B2873">
        <f t="shared" si="5818"/>
        <v>7</v>
      </c>
      <c r="C2873">
        <f t="shared" si="5819"/>
        <v>21</v>
      </c>
      <c r="E2873">
        <f t="shared" ref="E2873" si="5888">plan_id</f>
        <v>832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10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0.67839957288233299</v>
      </c>
    </row>
    <row r="2874" spans="1:8" x14ac:dyDescent="0.3">
      <c r="A2874" t="s">
        <v>291</v>
      </c>
      <c r="B2874">
        <f t="shared" si="5818"/>
        <v>7</v>
      </c>
      <c r="C2874">
        <f t="shared" si="5819"/>
        <v>22</v>
      </c>
      <c r="E2874">
        <f t="shared" ref="E2874" si="5890">plan_id</f>
        <v>832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10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291</v>
      </c>
      <c r="B2875">
        <f t="shared" si="5818"/>
        <v>7</v>
      </c>
      <c r="C2875">
        <f t="shared" si="5819"/>
        <v>23</v>
      </c>
      <c r="E2875">
        <f t="shared" ref="E2875" si="5892">plan_id</f>
        <v>832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10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291</v>
      </c>
      <c r="B2876">
        <f t="shared" si="5818"/>
        <v>7</v>
      </c>
      <c r="C2876">
        <f t="shared" si="5819"/>
        <v>24</v>
      </c>
      <c r="E2876">
        <f t="shared" ref="E2876" si="5894">plan_id</f>
        <v>832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10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-23436000</v>
      </c>
    </row>
    <row r="2877" spans="1:8" x14ac:dyDescent="0.3">
      <c r="A2877" t="s">
        <v>291</v>
      </c>
      <c r="B2877">
        <f t="shared" si="5818"/>
        <v>7</v>
      </c>
      <c r="C2877">
        <f t="shared" si="5819"/>
        <v>25</v>
      </c>
      <c r="E2877">
        <f t="shared" ref="E2877" si="5896">plan_id</f>
        <v>832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10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1139814334</v>
      </c>
    </row>
    <row r="2878" spans="1:8" x14ac:dyDescent="0.3">
      <c r="A2878" t="s">
        <v>291</v>
      </c>
      <c r="B2878">
        <f t="shared" si="5818"/>
        <v>7</v>
      </c>
      <c r="C2878">
        <f t="shared" si="5819"/>
        <v>26</v>
      </c>
      <c r="E2878">
        <f t="shared" ref="E2878" si="5898">plan_id</f>
        <v>832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10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30454374</v>
      </c>
    </row>
    <row r="2879" spans="1:8" x14ac:dyDescent="0.3">
      <c r="A2879" t="s">
        <v>291</v>
      </c>
      <c r="B2879">
        <f t="shared" si="5818"/>
        <v>7</v>
      </c>
      <c r="C2879">
        <f t="shared" si="5819"/>
        <v>27</v>
      </c>
      <c r="E2879">
        <f t="shared" ref="E2879" si="5900">plan_id</f>
        <v>832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10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12178533</v>
      </c>
    </row>
    <row r="2880" spans="1:8" x14ac:dyDescent="0.3">
      <c r="A2880" t="s">
        <v>291</v>
      </c>
      <c r="B2880">
        <f t="shared" si="5818"/>
        <v>7</v>
      </c>
      <c r="C2880">
        <f t="shared" si="5819"/>
        <v>28</v>
      </c>
      <c r="E2880">
        <f t="shared" ref="E2880" si="5902">plan_id</f>
        <v>832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10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476270</v>
      </c>
    </row>
    <row r="2881" spans="1:8" x14ac:dyDescent="0.3">
      <c r="A2881" t="s">
        <v>291</v>
      </c>
      <c r="B2881">
        <f t="shared" si="5818"/>
        <v>7</v>
      </c>
      <c r="C2881">
        <f t="shared" si="5819"/>
        <v>29</v>
      </c>
      <c r="E2881">
        <f t="shared" ref="E2881" si="5904">plan_id</f>
        <v>832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10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1182923511</v>
      </c>
    </row>
    <row r="2882" spans="1:8" x14ac:dyDescent="0.3">
      <c r="A2882" t="s">
        <v>291</v>
      </c>
      <c r="B2882">
        <f t="shared" si="5818"/>
        <v>8</v>
      </c>
      <c r="C2882">
        <f t="shared" si="5819"/>
        <v>3</v>
      </c>
      <c r="E2882">
        <f t="shared" ref="E2882" si="5906">plan_id</f>
        <v>832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104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291</v>
      </c>
      <c r="B2883">
        <f t="shared" si="5818"/>
        <v>8</v>
      </c>
      <c r="C2883">
        <f t="shared" si="5819"/>
        <v>4</v>
      </c>
      <c r="E2883">
        <f t="shared" ref="E2883" si="5908">plan_id</f>
        <v>832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10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555342400</v>
      </c>
    </row>
    <row r="2884" spans="1:8" x14ac:dyDescent="0.3">
      <c r="A2884" t="s">
        <v>291</v>
      </c>
      <c r="B2884">
        <f t="shared" si="5818"/>
        <v>8</v>
      </c>
      <c r="C2884">
        <f t="shared" si="5819"/>
        <v>5</v>
      </c>
      <c r="E2884">
        <f t="shared" ref="E2884" si="5910">plan_id</f>
        <v>832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10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600325134.39999998</v>
      </c>
    </row>
    <row r="2885" spans="1:8" x14ac:dyDescent="0.3">
      <c r="A2885" t="s">
        <v>291</v>
      </c>
      <c r="B2885">
        <f t="shared" si="5818"/>
        <v>8</v>
      </c>
      <c r="C2885">
        <f t="shared" si="5819"/>
        <v>6</v>
      </c>
      <c r="E2885">
        <f t="shared" ref="E2885" si="5912">plan_id</f>
        <v>832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10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-44982734.399999976</v>
      </c>
    </row>
    <row r="2886" spans="1:8" x14ac:dyDescent="0.3">
      <c r="A2886" t="s">
        <v>291</v>
      </c>
      <c r="B2886">
        <f t="shared" si="5818"/>
        <v>8</v>
      </c>
      <c r="C2886">
        <f t="shared" si="5819"/>
        <v>7</v>
      </c>
      <c r="E2886">
        <f t="shared" ref="E2886" si="5914">plan_id</f>
        <v>832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104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PUC</v>
      </c>
    </row>
    <row r="2887" spans="1:8" x14ac:dyDescent="0.3">
      <c r="A2887" t="s">
        <v>291</v>
      </c>
      <c r="B2887">
        <f t="shared" si="5818"/>
        <v>8</v>
      </c>
      <c r="C2887">
        <f t="shared" si="5819"/>
        <v>8</v>
      </c>
      <c r="E2887">
        <f t="shared" ref="E2887" si="5916">plan_id</f>
        <v>832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10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1.081</v>
      </c>
    </row>
    <row r="2888" spans="1:8" x14ac:dyDescent="0.3">
      <c r="A2888" t="s">
        <v>291</v>
      </c>
      <c r="B2888">
        <f t="shared" si="5818"/>
        <v>8</v>
      </c>
      <c r="C2888">
        <f t="shared" si="5819"/>
        <v>9</v>
      </c>
      <c r="E2888">
        <f t="shared" ref="E2888" si="5918">plan_id</f>
        <v>832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10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291</v>
      </c>
      <c r="B2889">
        <f t="shared" si="5818"/>
        <v>8</v>
      </c>
      <c r="C2889">
        <f t="shared" si="5819"/>
        <v>10</v>
      </c>
      <c r="E2889">
        <f t="shared" ref="E2889" si="5920">plan_id</f>
        <v>832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10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291</v>
      </c>
      <c r="B2890">
        <f t="shared" si="5818"/>
        <v>8</v>
      </c>
      <c r="C2890">
        <f t="shared" si="5819"/>
        <v>11</v>
      </c>
      <c r="E2890">
        <f t="shared" ref="E2890" si="5922">plan_id</f>
        <v>832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10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291</v>
      </c>
      <c r="B2891">
        <f t="shared" si="5818"/>
        <v>8</v>
      </c>
      <c r="C2891">
        <f t="shared" si="5819"/>
        <v>12</v>
      </c>
      <c r="E2891">
        <f t="shared" ref="E2891" si="5924">plan_id</f>
        <v>832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10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291</v>
      </c>
      <c r="B2892">
        <f t="shared" si="5818"/>
        <v>8</v>
      </c>
      <c r="C2892">
        <f t="shared" si="5819"/>
        <v>13</v>
      </c>
      <c r="E2892">
        <f t="shared" ref="E2892" si="5926">plan_id</f>
        <v>832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10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13088358000</v>
      </c>
    </row>
    <row r="2893" spans="1:8" x14ac:dyDescent="0.3">
      <c r="A2893" t="s">
        <v>291</v>
      </c>
      <c r="B2893">
        <f t="shared" si="5818"/>
        <v>8</v>
      </c>
      <c r="C2893">
        <f t="shared" si="5819"/>
        <v>14</v>
      </c>
      <c r="E2893">
        <f t="shared" ref="E2893" si="5928">plan_id</f>
        <v>832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10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19390781000</v>
      </c>
    </row>
    <row r="2894" spans="1:8" x14ac:dyDescent="0.3">
      <c r="A2894" t="s">
        <v>291</v>
      </c>
      <c r="B2894">
        <f t="shared" si="5818"/>
        <v>8</v>
      </c>
      <c r="C2894">
        <f t="shared" si="5819"/>
        <v>15</v>
      </c>
      <c r="E2894">
        <f t="shared" ref="E2894" si="5930">plan_id</f>
        <v>832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10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6302423000</v>
      </c>
    </row>
    <row r="2895" spans="1:8" x14ac:dyDescent="0.3">
      <c r="A2895" t="s">
        <v>291</v>
      </c>
      <c r="B2895">
        <f t="shared" si="5818"/>
        <v>8</v>
      </c>
      <c r="C2895">
        <f t="shared" si="5819"/>
        <v>16</v>
      </c>
      <c r="E2895">
        <f t="shared" ref="E2895" si="5932">plan_id</f>
        <v>832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10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0.67500000000000004</v>
      </c>
    </row>
    <row r="2896" spans="1:8" x14ac:dyDescent="0.3">
      <c r="A2896" t="s">
        <v>291</v>
      </c>
      <c r="B2896">
        <f t="shared" si="5818"/>
        <v>8</v>
      </c>
      <c r="C2896">
        <f t="shared" si="5819"/>
        <v>17</v>
      </c>
      <c r="E2896">
        <f t="shared" ref="E2896" si="5934">plan_id</f>
        <v>832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10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2892959000</v>
      </c>
    </row>
    <row r="2897" spans="1:8" x14ac:dyDescent="0.3">
      <c r="A2897" t="s">
        <v>291</v>
      </c>
      <c r="B2897">
        <f t="shared" si="5818"/>
        <v>8</v>
      </c>
      <c r="C2897">
        <f t="shared" si="5819"/>
        <v>18</v>
      </c>
      <c r="E2897">
        <f t="shared" ref="E2897" si="5936">plan_id</f>
        <v>832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10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291</v>
      </c>
      <c r="B2898">
        <f t="shared" si="5818"/>
        <v>8</v>
      </c>
      <c r="C2898">
        <f t="shared" si="5819"/>
        <v>19</v>
      </c>
      <c r="E2898">
        <f t="shared" ref="E2898" si="5938">plan_id</f>
        <v>832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10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0.19196345333618622</v>
      </c>
    </row>
    <row r="2899" spans="1:8" x14ac:dyDescent="0.3">
      <c r="A2899" t="s">
        <v>291</v>
      </c>
      <c r="B2899">
        <f t="shared" si="5818"/>
        <v>8</v>
      </c>
      <c r="C2899">
        <f t="shared" si="5819"/>
        <v>20</v>
      </c>
      <c r="E2899">
        <f t="shared" ref="E2899" si="5940">plan_id</f>
        <v>832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10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14007612748</v>
      </c>
    </row>
    <row r="2900" spans="1:8" x14ac:dyDescent="0.3">
      <c r="A2900" t="s">
        <v>291</v>
      </c>
      <c r="B2900">
        <f t="shared" si="5818"/>
        <v>8</v>
      </c>
      <c r="C2900">
        <f t="shared" si="5819"/>
        <v>21</v>
      </c>
      <c r="E2900">
        <f t="shared" ref="E2900" si="5942">plan_id</f>
        <v>832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10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0.72238517613086339</v>
      </c>
    </row>
    <row r="2901" spans="1:8" x14ac:dyDescent="0.3">
      <c r="A2901" t="s">
        <v>291</v>
      </c>
      <c r="B2901">
        <f t="shared" si="5818"/>
        <v>8</v>
      </c>
      <c r="C2901">
        <f t="shared" si="5819"/>
        <v>22</v>
      </c>
      <c r="E2901">
        <f t="shared" ref="E2901" si="5944">plan_id</f>
        <v>832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10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291</v>
      </c>
      <c r="B2902">
        <f t="shared" si="5818"/>
        <v>8</v>
      </c>
      <c r="C2902">
        <f t="shared" si="5819"/>
        <v>23</v>
      </c>
      <c r="E2902">
        <f t="shared" ref="E2902" si="5946">plan_id</f>
        <v>832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10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291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832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10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-257653000</v>
      </c>
    </row>
    <row r="2904" spans="1:8" x14ac:dyDescent="0.3">
      <c r="A2904" t="s">
        <v>291</v>
      </c>
      <c r="B2904">
        <f t="shared" si="5948"/>
        <v>8</v>
      </c>
      <c r="C2904">
        <f t="shared" si="5949"/>
        <v>25</v>
      </c>
      <c r="E2904">
        <f t="shared" ref="E2904" si="5952">plan_id</f>
        <v>832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10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1204472977</v>
      </c>
    </row>
    <row r="2905" spans="1:8" x14ac:dyDescent="0.3">
      <c r="A2905" t="s">
        <v>291</v>
      </c>
      <c r="B2905">
        <f t="shared" si="5948"/>
        <v>8</v>
      </c>
      <c r="C2905">
        <f t="shared" si="5949"/>
        <v>26</v>
      </c>
      <c r="E2905">
        <f t="shared" ref="E2905" si="5954">plan_id</f>
        <v>832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10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38538125</v>
      </c>
    </row>
    <row r="2906" spans="1:8" x14ac:dyDescent="0.3">
      <c r="A2906" t="s">
        <v>291</v>
      </c>
      <c r="B2906">
        <f t="shared" si="5948"/>
        <v>8</v>
      </c>
      <c r="C2906">
        <f t="shared" si="5949"/>
        <v>27</v>
      </c>
      <c r="E2906">
        <f t="shared" ref="E2906" si="5956">plan_id</f>
        <v>832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10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13362286</v>
      </c>
    </row>
    <row r="2907" spans="1:8" x14ac:dyDescent="0.3">
      <c r="A2907" t="s">
        <v>291</v>
      </c>
      <c r="B2907">
        <f t="shared" si="5948"/>
        <v>8</v>
      </c>
      <c r="C2907">
        <f t="shared" si="5949"/>
        <v>28</v>
      </c>
      <c r="E2907">
        <f t="shared" ref="E2907" si="5958">plan_id</f>
        <v>832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10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488341</v>
      </c>
    </row>
    <row r="2908" spans="1:8" x14ac:dyDescent="0.3">
      <c r="A2908" t="s">
        <v>291</v>
      </c>
      <c r="B2908">
        <f t="shared" si="5948"/>
        <v>8</v>
      </c>
      <c r="C2908">
        <f t="shared" si="5949"/>
        <v>29</v>
      </c>
      <c r="E2908">
        <f t="shared" ref="E2908" si="5960">plan_id</f>
        <v>832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10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1256861729</v>
      </c>
    </row>
    <row r="2909" spans="1:8" x14ac:dyDescent="0.3">
      <c r="A2909" t="s">
        <v>291</v>
      </c>
      <c r="B2909">
        <f t="shared" si="5948"/>
        <v>9</v>
      </c>
      <c r="C2909">
        <f t="shared" si="5949"/>
        <v>3</v>
      </c>
      <c r="E2909">
        <f t="shared" ref="E2909" si="5962">plan_id</f>
        <v>832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104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291</v>
      </c>
      <c r="B2910">
        <f t="shared" si="5948"/>
        <v>9</v>
      </c>
      <c r="C2910">
        <f t="shared" si="5949"/>
        <v>4</v>
      </c>
      <c r="E2910">
        <f t="shared" ref="E2910" si="5964">plan_id</f>
        <v>832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10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578895501</v>
      </c>
    </row>
    <row r="2911" spans="1:8" x14ac:dyDescent="0.3">
      <c r="A2911" t="s">
        <v>291</v>
      </c>
      <c r="B2911">
        <f t="shared" si="5948"/>
        <v>9</v>
      </c>
      <c r="C2911">
        <f t="shared" si="5949"/>
        <v>5</v>
      </c>
      <c r="E2911">
        <f t="shared" ref="E2911" si="5966">plan_id</f>
        <v>832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10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616523708.56499994</v>
      </c>
    </row>
    <row r="2912" spans="1:8" x14ac:dyDescent="0.3">
      <c r="A2912" t="s">
        <v>291</v>
      </c>
      <c r="B2912">
        <f t="shared" si="5948"/>
        <v>9</v>
      </c>
      <c r="C2912">
        <f t="shared" si="5949"/>
        <v>6</v>
      </c>
      <c r="E2912">
        <f t="shared" ref="E2912" si="5968">plan_id</f>
        <v>832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10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-37628207.564999938</v>
      </c>
    </row>
    <row r="2913" spans="1:8" x14ac:dyDescent="0.3">
      <c r="A2913" t="s">
        <v>291</v>
      </c>
      <c r="B2913">
        <f t="shared" si="5948"/>
        <v>9</v>
      </c>
      <c r="C2913">
        <f t="shared" si="5949"/>
        <v>7</v>
      </c>
      <c r="E2913">
        <f t="shared" ref="E2913" si="5970">plan_id</f>
        <v>832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104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PUC</v>
      </c>
    </row>
    <row r="2914" spans="1:8" x14ac:dyDescent="0.3">
      <c r="A2914" t="s">
        <v>291</v>
      </c>
      <c r="B2914">
        <f t="shared" si="5948"/>
        <v>9</v>
      </c>
      <c r="C2914">
        <f t="shared" si="5949"/>
        <v>8</v>
      </c>
      <c r="E2914">
        <f t="shared" ref="E2914" si="5972">plan_id</f>
        <v>832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10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1.0649999999999999</v>
      </c>
    </row>
    <row r="2915" spans="1:8" x14ac:dyDescent="0.3">
      <c r="A2915" t="s">
        <v>291</v>
      </c>
      <c r="B2915">
        <f t="shared" si="5948"/>
        <v>9</v>
      </c>
      <c r="C2915">
        <f t="shared" si="5949"/>
        <v>9</v>
      </c>
      <c r="E2915">
        <f t="shared" ref="E2915" si="5974">plan_id</f>
        <v>832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10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291</v>
      </c>
      <c r="B2916">
        <f t="shared" si="5948"/>
        <v>9</v>
      </c>
      <c r="C2916">
        <f t="shared" si="5949"/>
        <v>10</v>
      </c>
      <c r="E2916">
        <f t="shared" ref="E2916" si="5976">plan_id</f>
        <v>832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10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291</v>
      </c>
      <c r="B2917">
        <f t="shared" si="5948"/>
        <v>9</v>
      </c>
      <c r="C2917">
        <f t="shared" si="5949"/>
        <v>11</v>
      </c>
      <c r="E2917">
        <f t="shared" ref="E2917" si="5978">plan_id</f>
        <v>832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10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291</v>
      </c>
      <c r="B2918">
        <f t="shared" si="5948"/>
        <v>9</v>
      </c>
      <c r="C2918">
        <f t="shared" si="5949"/>
        <v>12</v>
      </c>
      <c r="E2918">
        <f t="shared" ref="E2918" si="5980">plan_id</f>
        <v>832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10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291</v>
      </c>
      <c r="B2919">
        <f t="shared" si="5948"/>
        <v>9</v>
      </c>
      <c r="C2919">
        <f t="shared" si="5949"/>
        <v>13</v>
      </c>
      <c r="E2919">
        <f t="shared" ref="E2919" si="5982">plan_id</f>
        <v>832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10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14812298000</v>
      </c>
    </row>
    <row r="2920" spans="1:8" x14ac:dyDescent="0.3">
      <c r="A2920" t="s">
        <v>291</v>
      </c>
      <c r="B2920">
        <f t="shared" si="5948"/>
        <v>9</v>
      </c>
      <c r="C2920">
        <f t="shared" si="5949"/>
        <v>14</v>
      </c>
      <c r="E2920">
        <f t="shared" ref="E2920" si="5984">plan_id</f>
        <v>832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10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20772330000</v>
      </c>
    </row>
    <row r="2921" spans="1:8" x14ac:dyDescent="0.3">
      <c r="A2921" t="s">
        <v>291</v>
      </c>
      <c r="B2921">
        <f t="shared" si="5948"/>
        <v>9</v>
      </c>
      <c r="C2921">
        <f t="shared" si="5949"/>
        <v>15</v>
      </c>
      <c r="E2921">
        <f t="shared" ref="E2921" si="5986">plan_id</f>
        <v>832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10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5960032000</v>
      </c>
    </row>
    <row r="2922" spans="1:8" x14ac:dyDescent="0.3">
      <c r="A2922" t="s">
        <v>291</v>
      </c>
      <c r="B2922">
        <f t="shared" si="5948"/>
        <v>9</v>
      </c>
      <c r="C2922">
        <f t="shared" si="5949"/>
        <v>16</v>
      </c>
      <c r="E2922">
        <f t="shared" ref="E2922" si="5988">plan_id</f>
        <v>832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10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0.71299999999999997</v>
      </c>
    </row>
    <row r="2923" spans="1:8" x14ac:dyDescent="0.3">
      <c r="A2923" t="s">
        <v>291</v>
      </c>
      <c r="B2923">
        <f t="shared" si="5948"/>
        <v>9</v>
      </c>
      <c r="C2923">
        <f t="shared" si="5949"/>
        <v>17</v>
      </c>
      <c r="E2923">
        <f t="shared" ref="E2923" si="5990">plan_id</f>
        <v>832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10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3224566000</v>
      </c>
    </row>
    <row r="2924" spans="1:8" x14ac:dyDescent="0.3">
      <c r="A2924" t="s">
        <v>291</v>
      </c>
      <c r="B2924">
        <f t="shared" si="5948"/>
        <v>9</v>
      </c>
      <c r="C2924">
        <f t="shared" si="5949"/>
        <v>18</v>
      </c>
      <c r="E2924">
        <f t="shared" ref="E2924" si="5992">plan_id</f>
        <v>832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10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291</v>
      </c>
      <c r="B2925">
        <f t="shared" si="5948"/>
        <v>9</v>
      </c>
      <c r="C2925">
        <f t="shared" si="5949"/>
        <v>19</v>
      </c>
      <c r="E2925">
        <f t="shared" ref="E2925" si="5994">plan_id</f>
        <v>832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10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0.17952664048433184</v>
      </c>
    </row>
    <row r="2926" spans="1:8" x14ac:dyDescent="0.3">
      <c r="A2926" t="s">
        <v>291</v>
      </c>
      <c r="B2926">
        <f t="shared" si="5948"/>
        <v>9</v>
      </c>
      <c r="C2926">
        <f t="shared" si="5949"/>
        <v>20</v>
      </c>
      <c r="E2926">
        <f t="shared" ref="E2926" si="5996">plan_id</f>
        <v>832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10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16148730217</v>
      </c>
    </row>
    <row r="2927" spans="1:8" x14ac:dyDescent="0.3">
      <c r="A2927" t="s">
        <v>291</v>
      </c>
      <c r="B2927">
        <f t="shared" si="5948"/>
        <v>9</v>
      </c>
      <c r="C2927">
        <f t="shared" si="5949"/>
        <v>21</v>
      </c>
      <c r="E2927">
        <f t="shared" ref="E2927" si="5998">plan_id</f>
        <v>832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10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0.77741544723196676</v>
      </c>
    </row>
    <row r="2928" spans="1:8" x14ac:dyDescent="0.3">
      <c r="A2928" t="s">
        <v>291</v>
      </c>
      <c r="B2928">
        <f t="shared" si="5948"/>
        <v>9</v>
      </c>
      <c r="C2928">
        <f t="shared" si="5949"/>
        <v>22</v>
      </c>
      <c r="E2928">
        <f t="shared" ref="E2928" si="6000">plan_id</f>
        <v>832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10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291</v>
      </c>
      <c r="B2929">
        <f t="shared" si="5948"/>
        <v>9</v>
      </c>
      <c r="C2929">
        <f t="shared" si="5949"/>
        <v>23</v>
      </c>
      <c r="E2929">
        <f t="shared" ref="E2929" si="6002">plan_id</f>
        <v>832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10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291</v>
      </c>
      <c r="B2930">
        <f t="shared" si="5948"/>
        <v>9</v>
      </c>
      <c r="C2930">
        <f t="shared" si="5949"/>
        <v>24</v>
      </c>
      <c r="E2930">
        <f t="shared" ref="E2930" si="6004">plan_id</f>
        <v>832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10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-304412000</v>
      </c>
    </row>
    <row r="2931" spans="1:8" x14ac:dyDescent="0.3">
      <c r="A2931" t="s">
        <v>291</v>
      </c>
      <c r="B2931">
        <f t="shared" si="5948"/>
        <v>9</v>
      </c>
      <c r="C2931">
        <f t="shared" si="5949"/>
        <v>25</v>
      </c>
      <c r="E2931">
        <f t="shared" ref="E2931" si="6006">plan_id</f>
        <v>832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10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1295552338</v>
      </c>
    </row>
    <row r="2932" spans="1:8" x14ac:dyDescent="0.3">
      <c r="A2932" t="s">
        <v>291</v>
      </c>
      <c r="B2932">
        <f t="shared" si="5948"/>
        <v>9</v>
      </c>
      <c r="C2932">
        <f t="shared" si="5949"/>
        <v>26</v>
      </c>
      <c r="E2932">
        <f t="shared" ref="E2932" si="6008">plan_id</f>
        <v>832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10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48119943</v>
      </c>
    </row>
    <row r="2933" spans="1:8" x14ac:dyDescent="0.3">
      <c r="A2933" t="s">
        <v>291</v>
      </c>
      <c r="B2933">
        <f t="shared" si="5948"/>
        <v>9</v>
      </c>
      <c r="C2933">
        <f t="shared" si="5949"/>
        <v>27</v>
      </c>
      <c r="E2933">
        <f t="shared" ref="E2933" si="6010">plan_id</f>
        <v>832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10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13323547</v>
      </c>
    </row>
    <row r="2934" spans="1:8" x14ac:dyDescent="0.3">
      <c r="A2934" t="s">
        <v>291</v>
      </c>
      <c r="B2934">
        <f t="shared" si="5948"/>
        <v>9</v>
      </c>
      <c r="C2934">
        <f t="shared" si="5949"/>
        <v>28</v>
      </c>
      <c r="E2934">
        <f t="shared" ref="E2934" si="6012">plan_id</f>
        <v>832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10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506521</v>
      </c>
    </row>
    <row r="2935" spans="1:8" x14ac:dyDescent="0.3">
      <c r="A2935" t="s">
        <v>291</v>
      </c>
      <c r="B2935">
        <f t="shared" si="5948"/>
        <v>9</v>
      </c>
      <c r="C2935">
        <f t="shared" si="5949"/>
        <v>29</v>
      </c>
      <c r="E2935">
        <f t="shared" ref="E2935" si="6014">plan_id</f>
        <v>832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10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1357502349</v>
      </c>
    </row>
    <row r="2936" spans="1:8" x14ac:dyDescent="0.3">
      <c r="A2936" t="s">
        <v>291</v>
      </c>
      <c r="B2936">
        <f t="shared" si="5948"/>
        <v>10</v>
      </c>
      <c r="C2936">
        <f t="shared" si="5949"/>
        <v>3</v>
      </c>
      <c r="E2936">
        <f t="shared" ref="E2936" si="6016">plan_id</f>
        <v>832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104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291</v>
      </c>
      <c r="B2937">
        <f t="shared" si="5948"/>
        <v>10</v>
      </c>
      <c r="C2937">
        <f t="shared" si="5949"/>
        <v>4</v>
      </c>
      <c r="E2937">
        <f t="shared" ref="E2937" si="6018">plan_id</f>
        <v>832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10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637097695</v>
      </c>
    </row>
    <row r="2938" spans="1:8" x14ac:dyDescent="0.3">
      <c r="A2938" t="s">
        <v>291</v>
      </c>
      <c r="B2938">
        <f t="shared" si="5948"/>
        <v>10</v>
      </c>
      <c r="C2938">
        <f t="shared" si="5949"/>
        <v>5</v>
      </c>
      <c r="E2938">
        <f t="shared" ref="E2938" si="6020">plan_id</f>
        <v>832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10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740307521.58999991</v>
      </c>
    </row>
    <row r="2939" spans="1:8" x14ac:dyDescent="0.3">
      <c r="A2939" t="s">
        <v>291</v>
      </c>
      <c r="B2939">
        <f t="shared" si="5948"/>
        <v>10</v>
      </c>
      <c r="C2939">
        <f t="shared" si="5949"/>
        <v>6</v>
      </c>
      <c r="E2939">
        <f t="shared" ref="E2939" si="6022">plan_id</f>
        <v>832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10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-103209826.58999991</v>
      </c>
    </row>
    <row r="2940" spans="1:8" x14ac:dyDescent="0.3">
      <c r="A2940" t="s">
        <v>291</v>
      </c>
      <c r="B2940">
        <f t="shared" si="5948"/>
        <v>10</v>
      </c>
      <c r="C2940">
        <f t="shared" si="5949"/>
        <v>7</v>
      </c>
      <c r="E2940">
        <f t="shared" ref="E2940" si="6024">plan_id</f>
        <v>832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104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PUC</v>
      </c>
    </row>
    <row r="2941" spans="1:8" x14ac:dyDescent="0.3">
      <c r="A2941" t="s">
        <v>291</v>
      </c>
      <c r="B2941">
        <f t="shared" si="5948"/>
        <v>10</v>
      </c>
      <c r="C2941">
        <f t="shared" si="5949"/>
        <v>8</v>
      </c>
      <c r="E2941">
        <f t="shared" ref="E2941" si="6026">plan_id</f>
        <v>832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10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1.1619999999999999</v>
      </c>
    </row>
    <row r="2942" spans="1:8" x14ac:dyDescent="0.3">
      <c r="A2942" t="s">
        <v>291</v>
      </c>
      <c r="B2942">
        <f t="shared" si="5948"/>
        <v>10</v>
      </c>
      <c r="C2942">
        <f t="shared" si="5949"/>
        <v>9</v>
      </c>
      <c r="E2942">
        <f t="shared" ref="E2942" si="6028">plan_id</f>
        <v>832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10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291</v>
      </c>
      <c r="B2943">
        <f t="shared" si="5948"/>
        <v>10</v>
      </c>
      <c r="C2943">
        <f t="shared" si="5949"/>
        <v>10</v>
      </c>
      <c r="E2943">
        <f t="shared" ref="E2943" si="6030">plan_id</f>
        <v>832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10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291</v>
      </c>
      <c r="B2944">
        <f t="shared" si="5948"/>
        <v>10</v>
      </c>
      <c r="C2944">
        <f t="shared" si="5949"/>
        <v>11</v>
      </c>
      <c r="E2944">
        <f t="shared" ref="E2944" si="6032">plan_id</f>
        <v>832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10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291</v>
      </c>
      <c r="B2945">
        <f t="shared" si="5948"/>
        <v>10</v>
      </c>
      <c r="C2945">
        <f t="shared" si="5949"/>
        <v>12</v>
      </c>
      <c r="E2945">
        <f t="shared" ref="E2945" si="6034">plan_id</f>
        <v>832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10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291</v>
      </c>
      <c r="B2946">
        <f t="shared" si="5948"/>
        <v>10</v>
      </c>
      <c r="C2946">
        <f t="shared" si="5949"/>
        <v>13</v>
      </c>
      <c r="E2946">
        <f t="shared" ref="E2946" si="6036">plan_id</f>
        <v>832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10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15507834000</v>
      </c>
    </row>
    <row r="2947" spans="1:8" x14ac:dyDescent="0.3">
      <c r="A2947" t="s">
        <v>291</v>
      </c>
      <c r="B2947">
        <f t="shared" si="5948"/>
        <v>10</v>
      </c>
      <c r="C2947">
        <f t="shared" si="5949"/>
        <v>14</v>
      </c>
      <c r="E2947">
        <f t="shared" ref="E2947" si="6038">plan_id</f>
        <v>832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10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22090516000</v>
      </c>
    </row>
    <row r="2948" spans="1:8" x14ac:dyDescent="0.3">
      <c r="A2948" t="s">
        <v>291</v>
      </c>
      <c r="B2948">
        <f t="shared" si="5948"/>
        <v>10</v>
      </c>
      <c r="C2948">
        <f t="shared" si="5949"/>
        <v>15</v>
      </c>
      <c r="E2948">
        <f t="shared" ref="E2948" si="6040">plan_id</f>
        <v>832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10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6582683000</v>
      </c>
    </row>
    <row r="2949" spans="1:8" x14ac:dyDescent="0.3">
      <c r="A2949" t="s">
        <v>291</v>
      </c>
      <c r="B2949">
        <f t="shared" si="5948"/>
        <v>10</v>
      </c>
      <c r="C2949">
        <f t="shared" si="5949"/>
        <v>16</v>
      </c>
      <c r="E2949">
        <f t="shared" ref="E2949" si="6042">plan_id</f>
        <v>832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10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0.70199999999999996</v>
      </c>
    </row>
    <row r="2950" spans="1:8" x14ac:dyDescent="0.3">
      <c r="A2950" t="s">
        <v>291</v>
      </c>
      <c r="B2950">
        <f t="shared" si="5948"/>
        <v>10</v>
      </c>
      <c r="C2950">
        <f t="shared" si="5949"/>
        <v>17</v>
      </c>
      <c r="E2950">
        <f t="shared" ref="E2950" si="6044">plan_id</f>
        <v>832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10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3675014000</v>
      </c>
    </row>
    <row r="2951" spans="1:8" x14ac:dyDescent="0.3">
      <c r="A2951" t="s">
        <v>291</v>
      </c>
      <c r="B2951">
        <f t="shared" si="5948"/>
        <v>10</v>
      </c>
      <c r="C2951">
        <f t="shared" si="5949"/>
        <v>18</v>
      </c>
      <c r="E2951">
        <f t="shared" ref="E2951" si="6046">plan_id</f>
        <v>832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10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291</v>
      </c>
      <c r="B2952">
        <f t="shared" si="5948"/>
        <v>10</v>
      </c>
      <c r="C2952">
        <f t="shared" si="5949"/>
        <v>19</v>
      </c>
      <c r="E2952">
        <f t="shared" ref="E2952" si="6048">plan_id</f>
        <v>832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10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0.17335925659058712</v>
      </c>
    </row>
    <row r="2953" spans="1:8" x14ac:dyDescent="0.3">
      <c r="A2953" t="s">
        <v>291</v>
      </c>
      <c r="B2953">
        <f t="shared" si="5948"/>
        <v>10</v>
      </c>
      <c r="C2953">
        <f t="shared" si="5949"/>
        <v>20</v>
      </c>
      <c r="E2953">
        <f t="shared" ref="E2953" si="6050">plan_id</f>
        <v>832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10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14996249719</v>
      </c>
    </row>
    <row r="2954" spans="1:8" x14ac:dyDescent="0.3">
      <c r="A2954" t="s">
        <v>291</v>
      </c>
      <c r="B2954">
        <f t="shared" si="5948"/>
        <v>10</v>
      </c>
      <c r="C2954">
        <f t="shared" si="5949"/>
        <v>21</v>
      </c>
      <c r="E2954">
        <f t="shared" ref="E2954" si="6052">plan_id</f>
        <v>832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10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0.6788546595742716</v>
      </c>
    </row>
    <row r="2955" spans="1:8" x14ac:dyDescent="0.3">
      <c r="A2955" t="s">
        <v>291</v>
      </c>
      <c r="B2955">
        <f t="shared" si="5948"/>
        <v>10</v>
      </c>
      <c r="C2955">
        <f t="shared" si="5949"/>
        <v>22</v>
      </c>
      <c r="E2955">
        <f t="shared" ref="E2955" si="6054">plan_id</f>
        <v>832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10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291</v>
      </c>
      <c r="B2956">
        <f t="shared" si="5948"/>
        <v>10</v>
      </c>
      <c r="C2956">
        <f t="shared" si="5949"/>
        <v>23</v>
      </c>
      <c r="E2956">
        <f t="shared" ref="E2956" si="6056">plan_id</f>
        <v>832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10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291</v>
      </c>
      <c r="B2957">
        <f t="shared" si="5948"/>
        <v>10</v>
      </c>
      <c r="C2957">
        <f t="shared" si="5949"/>
        <v>24</v>
      </c>
      <c r="E2957">
        <f t="shared" ref="E2957" si="6058">plan_id</f>
        <v>832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10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717047000</v>
      </c>
    </row>
    <row r="2958" spans="1:8" x14ac:dyDescent="0.3">
      <c r="A2958" t="s">
        <v>291</v>
      </c>
      <c r="B2958">
        <f t="shared" si="5948"/>
        <v>10</v>
      </c>
      <c r="C2958">
        <f t="shared" si="5949"/>
        <v>25</v>
      </c>
      <c r="E2958">
        <f t="shared" ref="E2958" si="6060">plan_id</f>
        <v>832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10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1383381577</v>
      </c>
    </row>
    <row r="2959" spans="1:8" x14ac:dyDescent="0.3">
      <c r="A2959" t="s">
        <v>291</v>
      </c>
      <c r="B2959">
        <f t="shared" si="5948"/>
        <v>10</v>
      </c>
      <c r="C2959">
        <f t="shared" si="5949"/>
        <v>26</v>
      </c>
      <c r="E2959">
        <f t="shared" ref="E2959" si="6062">plan_id</f>
        <v>832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10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35071343</v>
      </c>
    </row>
    <row r="2960" spans="1:8" x14ac:dyDescent="0.3">
      <c r="A2960" t="s">
        <v>291</v>
      </c>
      <c r="B2960">
        <f t="shared" si="5948"/>
        <v>10</v>
      </c>
      <c r="C2960">
        <f t="shared" si="5949"/>
        <v>27</v>
      </c>
      <c r="E2960">
        <f t="shared" ref="E2960" si="6064">plan_id</f>
        <v>832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10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14880903</v>
      </c>
    </row>
    <row r="2961" spans="1:8" x14ac:dyDescent="0.3">
      <c r="A2961" t="s">
        <v>291</v>
      </c>
      <c r="B2961">
        <f t="shared" si="5948"/>
        <v>10</v>
      </c>
      <c r="C2961">
        <f t="shared" si="5949"/>
        <v>28</v>
      </c>
      <c r="E2961">
        <f t="shared" ref="E2961" si="6066">plan_id</f>
        <v>832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10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2831115</v>
      </c>
    </row>
    <row r="2962" spans="1:8" x14ac:dyDescent="0.3">
      <c r="A2962" t="s">
        <v>291</v>
      </c>
      <c r="B2962">
        <f t="shared" si="5948"/>
        <v>10</v>
      </c>
      <c r="C2962">
        <f t="shared" si="5949"/>
        <v>29</v>
      </c>
      <c r="E2962">
        <f t="shared" ref="E2962" si="6068">plan_id</f>
        <v>832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10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1436164938</v>
      </c>
    </row>
    <row r="2963" spans="1:8" x14ac:dyDescent="0.3">
      <c r="A2963" t="s">
        <v>291</v>
      </c>
      <c r="B2963">
        <f t="shared" si="5948"/>
        <v>11</v>
      </c>
      <c r="C2963">
        <f t="shared" si="5949"/>
        <v>3</v>
      </c>
      <c r="E2963">
        <f t="shared" ref="E2963" si="6070">plan_id</f>
        <v>832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104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">
      <c r="A2964" t="s">
        <v>291</v>
      </c>
      <c r="B2964">
        <f t="shared" si="5948"/>
        <v>11</v>
      </c>
      <c r="C2964">
        <f t="shared" si="5949"/>
        <v>4</v>
      </c>
      <c r="E2964">
        <f t="shared" ref="E2964" si="6072">plan_id</f>
        <v>832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10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697190561</v>
      </c>
    </row>
    <row r="2965" spans="1:8" x14ac:dyDescent="0.3">
      <c r="A2965" t="s">
        <v>291</v>
      </c>
      <c r="B2965">
        <f t="shared" si="5948"/>
        <v>11</v>
      </c>
      <c r="C2965">
        <f t="shared" si="5949"/>
        <v>5</v>
      </c>
      <c r="E2965">
        <f t="shared" ref="E2965" si="6074">plan_id</f>
        <v>832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10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787128143.36899996</v>
      </c>
    </row>
    <row r="2966" spans="1:8" x14ac:dyDescent="0.3">
      <c r="A2966" t="s">
        <v>291</v>
      </c>
      <c r="B2966">
        <f t="shared" si="5948"/>
        <v>11</v>
      </c>
      <c r="C2966">
        <f t="shared" si="5949"/>
        <v>6</v>
      </c>
      <c r="E2966">
        <f t="shared" ref="E2966" si="6076">plan_id</f>
        <v>832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10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-89937582.368999958</v>
      </c>
    </row>
    <row r="2967" spans="1:8" x14ac:dyDescent="0.3">
      <c r="A2967" t="s">
        <v>291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832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104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PUC</v>
      </c>
    </row>
    <row r="2968" spans="1:8" x14ac:dyDescent="0.3">
      <c r="A2968" t="s">
        <v>291</v>
      </c>
      <c r="B2968">
        <f t="shared" si="6078"/>
        <v>11</v>
      </c>
      <c r="C2968">
        <f t="shared" si="6079"/>
        <v>8</v>
      </c>
      <c r="E2968">
        <f t="shared" ref="E2968" si="6082">plan_id</f>
        <v>832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10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1.129</v>
      </c>
    </row>
    <row r="2969" spans="1:8" x14ac:dyDescent="0.3">
      <c r="A2969" t="s">
        <v>291</v>
      </c>
      <c r="B2969">
        <f t="shared" si="6078"/>
        <v>11</v>
      </c>
      <c r="C2969">
        <f t="shared" si="6079"/>
        <v>9</v>
      </c>
      <c r="E2969">
        <f t="shared" ref="E2969" si="6084">plan_id</f>
        <v>832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10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291</v>
      </c>
      <c r="B2970">
        <f t="shared" si="6078"/>
        <v>11</v>
      </c>
      <c r="C2970">
        <f t="shared" si="6079"/>
        <v>10</v>
      </c>
      <c r="E2970">
        <f t="shared" ref="E2970" si="6086">plan_id</f>
        <v>832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10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291</v>
      </c>
      <c r="B2971">
        <f t="shared" si="6078"/>
        <v>11</v>
      </c>
      <c r="C2971">
        <f t="shared" si="6079"/>
        <v>11</v>
      </c>
      <c r="E2971">
        <f t="shared" ref="E2971" si="6088">plan_id</f>
        <v>832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10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291</v>
      </c>
      <c r="B2972">
        <f t="shared" si="6078"/>
        <v>11</v>
      </c>
      <c r="C2972">
        <f t="shared" si="6079"/>
        <v>12</v>
      </c>
      <c r="E2972">
        <f t="shared" ref="E2972" si="6090">plan_id</f>
        <v>832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10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291</v>
      </c>
      <c r="B2973">
        <f t="shared" si="6078"/>
        <v>11</v>
      </c>
      <c r="C2973">
        <f t="shared" si="6079"/>
        <v>13</v>
      </c>
      <c r="E2973">
        <f t="shared" ref="E2973" si="6092">plan_id</f>
        <v>832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10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13500766000</v>
      </c>
    </row>
    <row r="2974" spans="1:8" x14ac:dyDescent="0.3">
      <c r="A2974" t="s">
        <v>291</v>
      </c>
      <c r="B2974">
        <f t="shared" si="6078"/>
        <v>11</v>
      </c>
      <c r="C2974">
        <f t="shared" si="6079"/>
        <v>14</v>
      </c>
      <c r="E2974">
        <f t="shared" ref="E2974" si="6094">plan_id</f>
        <v>832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10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22839411000</v>
      </c>
    </row>
    <row r="2975" spans="1:8" x14ac:dyDescent="0.3">
      <c r="A2975" t="s">
        <v>291</v>
      </c>
      <c r="B2975">
        <f t="shared" si="6078"/>
        <v>11</v>
      </c>
      <c r="C2975">
        <f t="shared" si="6079"/>
        <v>15</v>
      </c>
      <c r="E2975">
        <f t="shared" ref="E2975" si="6096">plan_id</f>
        <v>832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10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9338645000</v>
      </c>
    </row>
    <row r="2976" spans="1:8" x14ac:dyDescent="0.3">
      <c r="A2976" t="s">
        <v>291</v>
      </c>
      <c r="B2976">
        <f t="shared" si="6078"/>
        <v>11</v>
      </c>
      <c r="C2976">
        <f t="shared" si="6079"/>
        <v>16</v>
      </c>
      <c r="E2976">
        <f t="shared" ref="E2976" si="6098">plan_id</f>
        <v>832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10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0.59099999999999997</v>
      </c>
    </row>
    <row r="2977" spans="1:8" x14ac:dyDescent="0.3">
      <c r="A2977" t="s">
        <v>291</v>
      </c>
      <c r="B2977">
        <f t="shared" si="6078"/>
        <v>11</v>
      </c>
      <c r="C2977">
        <f t="shared" si="6079"/>
        <v>17</v>
      </c>
      <c r="E2977">
        <f t="shared" ref="E2977" si="6100">plan_id</f>
        <v>832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10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3912326000</v>
      </c>
    </row>
    <row r="2978" spans="1:8" x14ac:dyDescent="0.3">
      <c r="A2978" t="s">
        <v>291</v>
      </c>
      <c r="B2978">
        <f t="shared" si="6078"/>
        <v>11</v>
      </c>
      <c r="C2978">
        <f t="shared" si="6079"/>
        <v>18</v>
      </c>
      <c r="E2978">
        <f t="shared" ref="E2978" si="6102">plan_id</f>
        <v>832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10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291</v>
      </c>
      <c r="B2979">
        <f t="shared" si="6078"/>
        <v>11</v>
      </c>
      <c r="C2979">
        <f t="shared" si="6079"/>
        <v>19</v>
      </c>
      <c r="E2979">
        <f t="shared" ref="E2979" si="6104">plan_id</f>
        <v>832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10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0.1782035957637477</v>
      </c>
    </row>
    <row r="2980" spans="1:8" x14ac:dyDescent="0.3">
      <c r="A2980" t="s">
        <v>291</v>
      </c>
      <c r="B2980">
        <f t="shared" si="6078"/>
        <v>11</v>
      </c>
      <c r="C2980">
        <f t="shared" si="6079"/>
        <v>20</v>
      </c>
      <c r="E2980">
        <f t="shared" ref="E2980" si="6106">plan_id</f>
        <v>832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10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11250281297</v>
      </c>
    </row>
    <row r="2981" spans="1:8" x14ac:dyDescent="0.3">
      <c r="A2981" t="s">
        <v>291</v>
      </c>
      <c r="B2981">
        <f t="shared" si="6078"/>
        <v>11</v>
      </c>
      <c r="C2981">
        <f t="shared" si="6079"/>
        <v>21</v>
      </c>
      <c r="E2981">
        <f t="shared" ref="E2981" si="6108">plan_id</f>
        <v>832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10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0.49258193641683667</v>
      </c>
    </row>
    <row r="2982" spans="1:8" x14ac:dyDescent="0.3">
      <c r="A2982" t="s">
        <v>291</v>
      </c>
      <c r="B2982">
        <f t="shared" si="6078"/>
        <v>11</v>
      </c>
      <c r="C2982">
        <f t="shared" si="6079"/>
        <v>22</v>
      </c>
      <c r="E2982">
        <f t="shared" ref="E2982" si="6110">plan_id</f>
        <v>832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10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291</v>
      </c>
      <c r="B2983">
        <f t="shared" si="6078"/>
        <v>11</v>
      </c>
      <c r="C2983">
        <f t="shared" si="6079"/>
        <v>23</v>
      </c>
      <c r="E2983">
        <f t="shared" ref="E2983" si="6112">plan_id</f>
        <v>832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10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291</v>
      </c>
      <c r="B2984">
        <f t="shared" si="6078"/>
        <v>11</v>
      </c>
      <c r="C2984">
        <f t="shared" si="6079"/>
        <v>24</v>
      </c>
      <c r="E2984">
        <f t="shared" ref="E2984" si="6114">plan_id</f>
        <v>832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10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3149890000</v>
      </c>
    </row>
    <row r="2985" spans="1:8" x14ac:dyDescent="0.3">
      <c r="A2985" t="s">
        <v>291</v>
      </c>
      <c r="B2985">
        <f t="shared" si="6078"/>
        <v>11</v>
      </c>
      <c r="C2985">
        <f t="shared" si="6079"/>
        <v>25</v>
      </c>
      <c r="E2985">
        <f t="shared" ref="E2985" si="6116">plan_id</f>
        <v>832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10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1464106312</v>
      </c>
    </row>
    <row r="2986" spans="1:8" x14ac:dyDescent="0.3">
      <c r="A2986" t="s">
        <v>291</v>
      </c>
      <c r="B2986">
        <f t="shared" si="6078"/>
        <v>11</v>
      </c>
      <c r="C2986">
        <f t="shared" si="6079"/>
        <v>26</v>
      </c>
      <c r="E2986">
        <f t="shared" ref="E2986" si="6118">plan_id</f>
        <v>832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10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34418885</v>
      </c>
    </row>
    <row r="2987" spans="1:8" x14ac:dyDescent="0.3">
      <c r="A2987" t="s">
        <v>291</v>
      </c>
      <c r="B2987">
        <f t="shared" si="6078"/>
        <v>11</v>
      </c>
      <c r="C2987">
        <f t="shared" si="6079"/>
        <v>27</v>
      </c>
      <c r="E2987">
        <f t="shared" ref="E2987" si="6120">plan_id</f>
        <v>832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10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15799028</v>
      </c>
    </row>
    <row r="2988" spans="1:8" x14ac:dyDescent="0.3">
      <c r="A2988" t="s">
        <v>291</v>
      </c>
      <c r="B2988">
        <f t="shared" si="6078"/>
        <v>11</v>
      </c>
      <c r="C2988">
        <f t="shared" si="6079"/>
        <v>28</v>
      </c>
      <c r="E2988">
        <f t="shared" ref="E2988" si="6122">plan_id</f>
        <v>832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10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3042773</v>
      </c>
    </row>
    <row r="2989" spans="1:8" x14ac:dyDescent="0.3">
      <c r="A2989" t="s">
        <v>291</v>
      </c>
      <c r="B2989">
        <f t="shared" si="6078"/>
        <v>11</v>
      </c>
      <c r="C2989">
        <f t="shared" si="6079"/>
        <v>29</v>
      </c>
      <c r="E2989">
        <f t="shared" ref="E2989" si="6124">plan_id</f>
        <v>832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10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1517366998</v>
      </c>
    </row>
    <row r="2990" spans="1:8" x14ac:dyDescent="0.3">
      <c r="A2990" t="s">
        <v>291</v>
      </c>
      <c r="B2990">
        <f t="shared" si="6078"/>
        <v>12</v>
      </c>
      <c r="C2990">
        <f t="shared" si="6079"/>
        <v>3</v>
      </c>
      <c r="E2990">
        <f t="shared" ref="E2990" si="6126">plan_id</f>
        <v>832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104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">
      <c r="A2991" t="s">
        <v>291</v>
      </c>
      <c r="B2991">
        <f t="shared" si="6078"/>
        <v>12</v>
      </c>
      <c r="C2991">
        <f t="shared" si="6079"/>
        <v>4</v>
      </c>
      <c r="E2991">
        <f t="shared" ref="E2991" si="6128">plan_id</f>
        <v>832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10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904382657</v>
      </c>
    </row>
    <row r="2992" spans="1:8" x14ac:dyDescent="0.3">
      <c r="A2992" t="s">
        <v>291</v>
      </c>
      <c r="B2992">
        <f t="shared" si="6078"/>
        <v>12</v>
      </c>
      <c r="C2992">
        <f t="shared" si="6079"/>
        <v>5</v>
      </c>
      <c r="E2992">
        <f t="shared" ref="E2992" si="6130">plan_id</f>
        <v>832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10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755159518.59499991</v>
      </c>
    </row>
    <row r="2993" spans="1:8" x14ac:dyDescent="0.3">
      <c r="A2993" t="s">
        <v>291</v>
      </c>
      <c r="B2993">
        <f t="shared" si="6078"/>
        <v>12</v>
      </c>
      <c r="C2993">
        <f t="shared" si="6079"/>
        <v>6</v>
      </c>
      <c r="E2993">
        <f t="shared" ref="E2993" si="6132">plan_id</f>
        <v>832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10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149223138.40500009</v>
      </c>
    </row>
    <row r="2994" spans="1:8" x14ac:dyDescent="0.3">
      <c r="A2994" t="s">
        <v>291</v>
      </c>
      <c r="B2994">
        <f t="shared" si="6078"/>
        <v>12</v>
      </c>
      <c r="C2994">
        <f t="shared" si="6079"/>
        <v>7</v>
      </c>
      <c r="E2994">
        <f t="shared" ref="E2994" si="6134">plan_id</f>
        <v>832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104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PUC</v>
      </c>
    </row>
    <row r="2995" spans="1:8" x14ac:dyDescent="0.3">
      <c r="A2995" t="s">
        <v>291</v>
      </c>
      <c r="B2995">
        <f t="shared" si="6078"/>
        <v>12</v>
      </c>
      <c r="C2995">
        <f t="shared" si="6079"/>
        <v>8</v>
      </c>
      <c r="E2995">
        <f t="shared" ref="E2995" si="6136">plan_id</f>
        <v>832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10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0.83499999999999985</v>
      </c>
    </row>
    <row r="2996" spans="1:8" x14ac:dyDescent="0.3">
      <c r="A2996" t="s">
        <v>291</v>
      </c>
      <c r="B2996">
        <f t="shared" si="6078"/>
        <v>12</v>
      </c>
      <c r="C2996">
        <f t="shared" si="6079"/>
        <v>9</v>
      </c>
      <c r="E2996">
        <f t="shared" ref="E2996" si="6138">plan_id</f>
        <v>832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10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291</v>
      </c>
      <c r="B2997">
        <f t="shared" si="6078"/>
        <v>12</v>
      </c>
      <c r="C2997">
        <f t="shared" si="6079"/>
        <v>10</v>
      </c>
      <c r="E2997">
        <f t="shared" ref="E2997" si="6140">plan_id</f>
        <v>832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10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291</v>
      </c>
      <c r="B2998">
        <f t="shared" si="6078"/>
        <v>12</v>
      </c>
      <c r="C2998">
        <f t="shared" si="6079"/>
        <v>11</v>
      </c>
      <c r="E2998">
        <f t="shared" ref="E2998" si="6142">plan_id</f>
        <v>832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10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291</v>
      </c>
      <c r="B2999">
        <f t="shared" si="6078"/>
        <v>12</v>
      </c>
      <c r="C2999">
        <f t="shared" si="6079"/>
        <v>12</v>
      </c>
      <c r="E2999">
        <f t="shared" ref="E2999" si="6144">plan_id</f>
        <v>832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10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291</v>
      </c>
      <c r="B3000">
        <f t="shared" si="6078"/>
        <v>12</v>
      </c>
      <c r="C3000">
        <f t="shared" si="6079"/>
        <v>13</v>
      </c>
      <c r="E3000">
        <f t="shared" ref="E3000" si="6146">plan_id</f>
        <v>832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10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12868484000</v>
      </c>
    </row>
    <row r="3001" spans="1:8" x14ac:dyDescent="0.3">
      <c r="A3001" t="s">
        <v>291</v>
      </c>
      <c r="B3001">
        <f t="shared" si="6078"/>
        <v>12</v>
      </c>
      <c r="C3001">
        <f t="shared" si="6079"/>
        <v>14</v>
      </c>
      <c r="E3001">
        <f t="shared" ref="E3001" si="6148">plan_id</f>
        <v>832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10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23674842000</v>
      </c>
    </row>
    <row r="3002" spans="1:8" x14ac:dyDescent="0.3">
      <c r="A3002" t="s">
        <v>291</v>
      </c>
      <c r="B3002">
        <f t="shared" si="6078"/>
        <v>12</v>
      </c>
      <c r="C3002">
        <f t="shared" si="6079"/>
        <v>15</v>
      </c>
      <c r="E3002">
        <f t="shared" ref="E3002" si="6150">plan_id</f>
        <v>832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10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10806358000</v>
      </c>
    </row>
    <row r="3003" spans="1:8" x14ac:dyDescent="0.3">
      <c r="A3003" t="s">
        <v>291</v>
      </c>
      <c r="B3003">
        <f t="shared" si="6078"/>
        <v>12</v>
      </c>
      <c r="C3003">
        <f t="shared" si="6079"/>
        <v>16</v>
      </c>
      <c r="E3003">
        <f t="shared" ref="E3003" si="6152">plan_id</f>
        <v>832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10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0.54400000000000004</v>
      </c>
    </row>
    <row r="3004" spans="1:8" x14ac:dyDescent="0.3">
      <c r="A3004" t="s">
        <v>291</v>
      </c>
      <c r="B3004">
        <f t="shared" si="6078"/>
        <v>12</v>
      </c>
      <c r="C3004">
        <f t="shared" si="6079"/>
        <v>17</v>
      </c>
      <c r="E3004">
        <f t="shared" ref="E3004" si="6154">plan_id</f>
        <v>832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10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3977819000</v>
      </c>
    </row>
    <row r="3005" spans="1:8" x14ac:dyDescent="0.3">
      <c r="A3005" t="s">
        <v>291</v>
      </c>
      <c r="B3005">
        <f t="shared" si="6078"/>
        <v>12</v>
      </c>
      <c r="C3005">
        <f t="shared" si="6079"/>
        <v>18</v>
      </c>
      <c r="E3005">
        <f t="shared" ref="E3005" si="6156">plan_id</f>
        <v>832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10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291</v>
      </c>
      <c r="B3006">
        <f t="shared" si="6078"/>
        <v>12</v>
      </c>
      <c r="C3006">
        <f t="shared" si="6079"/>
        <v>19</v>
      </c>
      <c r="E3006">
        <f t="shared" ref="E3006" si="6158">plan_id</f>
        <v>832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10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0.22735641239583801</v>
      </c>
    </row>
    <row r="3007" spans="1:8" x14ac:dyDescent="0.3">
      <c r="A3007" t="s">
        <v>291</v>
      </c>
      <c r="B3007">
        <f t="shared" si="6078"/>
        <v>12</v>
      </c>
      <c r="C3007">
        <f t="shared" si="6079"/>
        <v>20</v>
      </c>
      <c r="E3007">
        <f t="shared" ref="E3007" si="6160">plan_id</f>
        <v>832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10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12021431384</v>
      </c>
    </row>
    <row r="3008" spans="1:8" x14ac:dyDescent="0.3">
      <c r="A3008" t="s">
        <v>291</v>
      </c>
      <c r="B3008">
        <f t="shared" si="6078"/>
        <v>12</v>
      </c>
      <c r="C3008">
        <f t="shared" si="6079"/>
        <v>21</v>
      </c>
      <c r="E3008">
        <f t="shared" ref="E3008" si="6162">plan_id</f>
        <v>832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10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0.50777240177569083</v>
      </c>
    </row>
    <row r="3009" spans="1:8" x14ac:dyDescent="0.3">
      <c r="A3009" t="s">
        <v>291</v>
      </c>
      <c r="B3009">
        <f t="shared" si="6078"/>
        <v>12</v>
      </c>
      <c r="C3009">
        <f t="shared" si="6079"/>
        <v>22</v>
      </c>
      <c r="E3009">
        <f t="shared" ref="E3009" si="6164">plan_id</f>
        <v>832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10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291</v>
      </c>
      <c r="B3010">
        <f t="shared" si="6078"/>
        <v>12</v>
      </c>
      <c r="C3010">
        <f t="shared" si="6079"/>
        <v>23</v>
      </c>
      <c r="E3010">
        <f t="shared" ref="E3010" si="6166">plan_id</f>
        <v>832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10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291</v>
      </c>
      <c r="B3011">
        <f t="shared" si="6078"/>
        <v>12</v>
      </c>
      <c r="C3011">
        <f t="shared" si="6079"/>
        <v>24</v>
      </c>
      <c r="E3011">
        <f t="shared" ref="E3011" si="6168">plan_id</f>
        <v>832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10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688843000</v>
      </c>
    </row>
    <row r="3012" spans="1:8" x14ac:dyDescent="0.3">
      <c r="A3012" t="s">
        <v>291</v>
      </c>
      <c r="B3012">
        <f t="shared" si="6078"/>
        <v>12</v>
      </c>
      <c r="C3012">
        <f t="shared" si="6079"/>
        <v>25</v>
      </c>
      <c r="E3012">
        <f t="shared" ref="E3012" si="6170">plan_id</f>
        <v>832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10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1532526141</v>
      </c>
    </row>
    <row r="3013" spans="1:8" x14ac:dyDescent="0.3">
      <c r="A3013" t="s">
        <v>291</v>
      </c>
      <c r="B3013">
        <f t="shared" si="6078"/>
        <v>12</v>
      </c>
      <c r="C3013">
        <f t="shared" si="6079"/>
        <v>26</v>
      </c>
      <c r="E3013">
        <f t="shared" ref="E3013" si="6172">plan_id</f>
        <v>832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10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40834543</v>
      </c>
    </row>
    <row r="3014" spans="1:8" x14ac:dyDescent="0.3">
      <c r="A3014" t="s">
        <v>291</v>
      </c>
      <c r="B3014">
        <f t="shared" si="6078"/>
        <v>12</v>
      </c>
      <c r="C3014">
        <f t="shared" si="6079"/>
        <v>27</v>
      </c>
      <c r="E3014">
        <f t="shared" ref="E3014" si="6174">plan_id</f>
        <v>832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10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16154823</v>
      </c>
    </row>
    <row r="3015" spans="1:8" x14ac:dyDescent="0.3">
      <c r="A3015" t="s">
        <v>291</v>
      </c>
      <c r="B3015">
        <f t="shared" si="6078"/>
        <v>12</v>
      </c>
      <c r="C3015">
        <f t="shared" si="6079"/>
        <v>28</v>
      </c>
      <c r="E3015">
        <f t="shared" ref="E3015" si="6176">plan_id</f>
        <v>832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10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2356430</v>
      </c>
    </row>
    <row r="3016" spans="1:8" x14ac:dyDescent="0.3">
      <c r="A3016" t="s">
        <v>291</v>
      </c>
      <c r="B3016">
        <f t="shared" si="6078"/>
        <v>12</v>
      </c>
      <c r="C3016">
        <f t="shared" si="6079"/>
        <v>29</v>
      </c>
      <c r="E3016">
        <f t="shared" ref="E3016" si="6178">plan_id</f>
        <v>832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10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1591871937</v>
      </c>
    </row>
    <row r="3017" spans="1:8" x14ac:dyDescent="0.3">
      <c r="A3017" t="s">
        <v>291</v>
      </c>
      <c r="B3017">
        <f t="shared" si="6078"/>
        <v>13</v>
      </c>
      <c r="C3017">
        <f t="shared" si="6079"/>
        <v>3</v>
      </c>
      <c r="E3017">
        <f t="shared" ref="E3017" si="6180">plan_id</f>
        <v>832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104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">
      <c r="A3018" t="s">
        <v>291</v>
      </c>
      <c r="B3018">
        <f t="shared" si="6078"/>
        <v>13</v>
      </c>
      <c r="C3018">
        <f t="shared" si="6079"/>
        <v>4</v>
      </c>
      <c r="E3018">
        <f t="shared" ref="E3018" si="6182">plan_id</f>
        <v>832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10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1086319774</v>
      </c>
    </row>
    <row r="3019" spans="1:8" x14ac:dyDescent="0.3">
      <c r="A3019" t="s">
        <v>291</v>
      </c>
      <c r="B3019">
        <f t="shared" si="6078"/>
        <v>13</v>
      </c>
      <c r="C3019">
        <f t="shared" si="6079"/>
        <v>5</v>
      </c>
      <c r="E3019">
        <f t="shared" ref="E3019" si="6184">plan_id</f>
        <v>832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10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979860436.148</v>
      </c>
    </row>
    <row r="3020" spans="1:8" x14ac:dyDescent="0.3">
      <c r="A3020" t="s">
        <v>291</v>
      </c>
      <c r="B3020">
        <f t="shared" si="6078"/>
        <v>13</v>
      </c>
      <c r="C3020">
        <f t="shared" si="6079"/>
        <v>6</v>
      </c>
      <c r="E3020">
        <f t="shared" ref="E3020" si="6186">plan_id</f>
        <v>832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10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106459337.852</v>
      </c>
    </row>
    <row r="3021" spans="1:8" x14ac:dyDescent="0.3">
      <c r="A3021" t="s">
        <v>291</v>
      </c>
      <c r="B3021">
        <f t="shared" si="6078"/>
        <v>13</v>
      </c>
      <c r="C3021">
        <f t="shared" si="6079"/>
        <v>7</v>
      </c>
      <c r="E3021">
        <f t="shared" ref="E3021" si="6188">plan_id</f>
        <v>832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104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PUC</v>
      </c>
    </row>
    <row r="3022" spans="1:8" x14ac:dyDescent="0.3">
      <c r="A3022" t="s">
        <v>291</v>
      </c>
      <c r="B3022">
        <f t="shared" si="6078"/>
        <v>13</v>
      </c>
      <c r="C3022">
        <f t="shared" si="6079"/>
        <v>8</v>
      </c>
      <c r="E3022">
        <f t="shared" ref="E3022" si="6190">plan_id</f>
        <v>832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10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0.90200000000000002</v>
      </c>
    </row>
    <row r="3023" spans="1:8" x14ac:dyDescent="0.3">
      <c r="A3023" t="s">
        <v>291</v>
      </c>
      <c r="B3023">
        <f t="shared" si="6078"/>
        <v>13</v>
      </c>
      <c r="C3023">
        <f t="shared" si="6079"/>
        <v>9</v>
      </c>
      <c r="E3023">
        <f t="shared" ref="E3023" si="6192">plan_id</f>
        <v>832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10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291</v>
      </c>
      <c r="B3024">
        <f t="shared" si="6078"/>
        <v>13</v>
      </c>
      <c r="C3024">
        <f t="shared" si="6079"/>
        <v>10</v>
      </c>
      <c r="E3024">
        <f t="shared" ref="E3024" si="6194">plan_id</f>
        <v>832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10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291</v>
      </c>
      <c r="B3025">
        <f t="shared" si="6078"/>
        <v>13</v>
      </c>
      <c r="C3025">
        <f t="shared" si="6079"/>
        <v>11</v>
      </c>
      <c r="E3025">
        <f t="shared" ref="E3025" si="6196">plan_id</f>
        <v>832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10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291</v>
      </c>
      <c r="B3026">
        <f t="shared" si="6078"/>
        <v>13</v>
      </c>
      <c r="C3026">
        <f t="shared" si="6079"/>
        <v>12</v>
      </c>
      <c r="E3026">
        <f t="shared" ref="E3026" si="6198">plan_id</f>
        <v>832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10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291</v>
      </c>
      <c r="B3027">
        <f t="shared" si="6078"/>
        <v>13</v>
      </c>
      <c r="C3027">
        <f t="shared" si="6079"/>
        <v>13</v>
      </c>
      <c r="E3027">
        <f t="shared" ref="E3027" si="6200">plan_id</f>
        <v>832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10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13286295000</v>
      </c>
    </row>
    <row r="3028" spans="1:8" x14ac:dyDescent="0.3">
      <c r="A3028" t="s">
        <v>291</v>
      </c>
      <c r="B3028">
        <f t="shared" si="6078"/>
        <v>13</v>
      </c>
      <c r="C3028">
        <f t="shared" si="6079"/>
        <v>14</v>
      </c>
      <c r="E3028">
        <f t="shared" ref="E3028" si="6202">plan_id</f>
        <v>832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10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24096754000</v>
      </c>
    </row>
    <row r="3029" spans="1:8" x14ac:dyDescent="0.3">
      <c r="A3029" t="s">
        <v>291</v>
      </c>
      <c r="B3029">
        <f t="shared" si="6078"/>
        <v>13</v>
      </c>
      <c r="C3029">
        <f t="shared" si="6079"/>
        <v>15</v>
      </c>
      <c r="E3029">
        <f t="shared" ref="E3029" si="6204">plan_id</f>
        <v>832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10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10810459000</v>
      </c>
    </row>
    <row r="3030" spans="1:8" x14ac:dyDescent="0.3">
      <c r="A3030" t="s">
        <v>291</v>
      </c>
      <c r="B3030">
        <f t="shared" si="6078"/>
        <v>13</v>
      </c>
      <c r="C3030">
        <f t="shared" si="6079"/>
        <v>16</v>
      </c>
      <c r="E3030">
        <f t="shared" ref="E3030" si="6206">plan_id</f>
        <v>832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10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0.55100000000000005</v>
      </c>
    </row>
    <row r="3031" spans="1:8" x14ac:dyDescent="0.3">
      <c r="A3031" t="s">
        <v>291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832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10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3902647000</v>
      </c>
    </row>
    <row r="3032" spans="1:8" x14ac:dyDescent="0.3">
      <c r="A3032" t="s">
        <v>291</v>
      </c>
      <c r="B3032">
        <f t="shared" si="6208"/>
        <v>13</v>
      </c>
      <c r="C3032">
        <f t="shared" si="6209"/>
        <v>18</v>
      </c>
      <c r="E3032">
        <f t="shared" ref="E3032" si="6212">plan_id</f>
        <v>832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10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291</v>
      </c>
      <c r="B3033">
        <f t="shared" si="6208"/>
        <v>13</v>
      </c>
      <c r="C3033">
        <f t="shared" si="6209"/>
        <v>19</v>
      </c>
      <c r="E3033">
        <f t="shared" ref="E3033" si="6214">plan_id</f>
        <v>832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10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0.2783546075266351</v>
      </c>
    </row>
    <row r="3034" spans="1:8" x14ac:dyDescent="0.3">
      <c r="A3034" t="s">
        <v>291</v>
      </c>
      <c r="B3034">
        <f t="shared" si="6208"/>
        <v>13</v>
      </c>
      <c r="C3034">
        <f t="shared" si="6209"/>
        <v>20</v>
      </c>
      <c r="E3034">
        <f t="shared" ref="E3034" si="6216">plan_id</f>
        <v>832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10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14577210581</v>
      </c>
    </row>
    <row r="3035" spans="1:8" x14ac:dyDescent="0.3">
      <c r="A3035" t="s">
        <v>291</v>
      </c>
      <c r="B3035">
        <f t="shared" si="6208"/>
        <v>13</v>
      </c>
      <c r="C3035">
        <f t="shared" si="6209"/>
        <v>21</v>
      </c>
      <c r="E3035">
        <f t="shared" ref="E3035" si="6218">plan_id</f>
        <v>832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10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0.60494498889767478</v>
      </c>
    </row>
    <row r="3036" spans="1:8" x14ac:dyDescent="0.3">
      <c r="A3036" t="s">
        <v>291</v>
      </c>
      <c r="B3036">
        <f t="shared" si="6208"/>
        <v>13</v>
      </c>
      <c r="C3036">
        <f t="shared" si="6209"/>
        <v>22</v>
      </c>
      <c r="E3036">
        <f t="shared" ref="E3036" si="6220">plan_id</f>
        <v>832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10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291</v>
      </c>
      <c r="B3037">
        <f t="shared" si="6208"/>
        <v>13</v>
      </c>
      <c r="C3037">
        <f t="shared" si="6209"/>
        <v>23</v>
      </c>
      <c r="E3037">
        <f t="shared" ref="E3037" si="6222">plan_id</f>
        <v>832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10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291</v>
      </c>
      <c r="B3038">
        <f t="shared" si="6208"/>
        <v>13</v>
      </c>
      <c r="C3038">
        <f t="shared" si="6209"/>
        <v>24</v>
      </c>
      <c r="E3038">
        <f t="shared" ref="E3038" si="6224">plan_id</f>
        <v>832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10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4101000</v>
      </c>
    </row>
    <row r="3039" spans="1:8" x14ac:dyDescent="0.3">
      <c r="A3039" t="s">
        <v>291</v>
      </c>
      <c r="B3039">
        <f t="shared" si="6208"/>
        <v>13</v>
      </c>
      <c r="C3039">
        <f t="shared" si="6209"/>
        <v>25</v>
      </c>
      <c r="E3039">
        <f t="shared" ref="E3039" si="6226">plan_id</f>
        <v>832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10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1615778191</v>
      </c>
    </row>
    <row r="3040" spans="1:8" x14ac:dyDescent="0.3">
      <c r="A3040" t="s">
        <v>291</v>
      </c>
      <c r="B3040">
        <f t="shared" si="6208"/>
        <v>13</v>
      </c>
      <c r="C3040">
        <f t="shared" si="6209"/>
        <v>26</v>
      </c>
      <c r="E3040">
        <f t="shared" ref="E3040" si="6228">plan_id</f>
        <v>832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10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43005926</v>
      </c>
    </row>
    <row r="3041" spans="1:8" x14ac:dyDescent="0.3">
      <c r="A3041" t="s">
        <v>291</v>
      </c>
      <c r="B3041">
        <f t="shared" si="6208"/>
        <v>13</v>
      </c>
      <c r="C3041">
        <f t="shared" si="6209"/>
        <v>27</v>
      </c>
      <c r="E3041">
        <f t="shared" ref="E3041" si="6230">plan_id</f>
        <v>832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10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15417596</v>
      </c>
    </row>
    <row r="3042" spans="1:8" x14ac:dyDescent="0.3">
      <c r="A3042" t="s">
        <v>291</v>
      </c>
      <c r="B3042">
        <f t="shared" si="6208"/>
        <v>13</v>
      </c>
      <c r="C3042">
        <f t="shared" si="6209"/>
        <v>28</v>
      </c>
      <c r="E3042">
        <f t="shared" ref="E3042" si="6232">plan_id</f>
        <v>832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10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2014455</v>
      </c>
    </row>
    <row r="3043" spans="1:8" x14ac:dyDescent="0.3">
      <c r="A3043" t="s">
        <v>291</v>
      </c>
      <c r="B3043">
        <f t="shared" si="6208"/>
        <v>13</v>
      </c>
      <c r="C3043">
        <f t="shared" si="6209"/>
        <v>29</v>
      </c>
      <c r="E3043">
        <f t="shared" ref="E3043" si="6234">plan_id</f>
        <v>832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10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1676216168</v>
      </c>
    </row>
    <row r="3044" spans="1:8" x14ac:dyDescent="0.3">
      <c r="A3044" t="s">
        <v>291</v>
      </c>
      <c r="B3044">
        <f t="shared" si="6208"/>
        <v>14</v>
      </c>
      <c r="C3044">
        <f t="shared" si="6209"/>
        <v>3</v>
      </c>
      <c r="E3044">
        <f t="shared" ref="E3044" si="6236">plan_id</f>
        <v>832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104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">
      <c r="A3045" t="s">
        <v>291</v>
      </c>
      <c r="B3045">
        <f t="shared" si="6208"/>
        <v>14</v>
      </c>
      <c r="C3045">
        <f t="shared" si="6209"/>
        <v>4</v>
      </c>
      <c r="E3045">
        <f t="shared" ref="E3045" si="6238">plan_id</f>
        <v>832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10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1127265199</v>
      </c>
    </row>
    <row r="3046" spans="1:8" x14ac:dyDescent="0.3">
      <c r="A3046" t="s">
        <v>291</v>
      </c>
      <c r="B3046">
        <f t="shared" si="6208"/>
        <v>14</v>
      </c>
      <c r="C3046">
        <f t="shared" si="6209"/>
        <v>5</v>
      </c>
      <c r="E3046">
        <f t="shared" ref="E3046" si="6240">plan_id</f>
        <v>832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10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1127265199</v>
      </c>
    </row>
    <row r="3047" spans="1:8" x14ac:dyDescent="0.3">
      <c r="A3047" t="s">
        <v>291</v>
      </c>
      <c r="B3047">
        <f t="shared" si="6208"/>
        <v>14</v>
      </c>
      <c r="C3047">
        <f t="shared" si="6209"/>
        <v>6</v>
      </c>
      <c r="E3047">
        <f t="shared" ref="E3047" si="6242">plan_id</f>
        <v>832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10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291</v>
      </c>
      <c r="B3048">
        <f t="shared" si="6208"/>
        <v>14</v>
      </c>
      <c r="C3048">
        <f t="shared" si="6209"/>
        <v>7</v>
      </c>
      <c r="E3048">
        <f t="shared" ref="E3048" si="6244">plan_id</f>
        <v>832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104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PUC</v>
      </c>
    </row>
    <row r="3049" spans="1:8" x14ac:dyDescent="0.3">
      <c r="A3049" t="s">
        <v>291</v>
      </c>
      <c r="B3049">
        <f t="shared" si="6208"/>
        <v>14</v>
      </c>
      <c r="C3049">
        <f t="shared" si="6209"/>
        <v>8</v>
      </c>
      <c r="E3049">
        <f t="shared" ref="E3049" si="6246">plan_id</f>
        <v>832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10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291</v>
      </c>
      <c r="B3050">
        <f t="shared" si="6208"/>
        <v>14</v>
      </c>
      <c r="C3050">
        <f t="shared" si="6209"/>
        <v>9</v>
      </c>
      <c r="E3050">
        <f t="shared" ref="E3050" si="6248">plan_id</f>
        <v>832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10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291</v>
      </c>
      <c r="B3051">
        <f t="shared" si="6208"/>
        <v>14</v>
      </c>
      <c r="C3051">
        <f t="shared" si="6209"/>
        <v>10</v>
      </c>
      <c r="E3051">
        <f t="shared" ref="E3051" si="6250">plan_id</f>
        <v>832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10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291</v>
      </c>
      <c r="B3052">
        <f t="shared" si="6208"/>
        <v>14</v>
      </c>
      <c r="C3052">
        <f t="shared" si="6209"/>
        <v>11</v>
      </c>
      <c r="E3052">
        <f t="shared" ref="E3052" si="6252">plan_id</f>
        <v>832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10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291</v>
      </c>
      <c r="B3053">
        <f t="shared" si="6208"/>
        <v>14</v>
      </c>
      <c r="C3053">
        <f t="shared" si="6209"/>
        <v>12</v>
      </c>
      <c r="E3053">
        <f t="shared" ref="E3053" si="6254">plan_id</f>
        <v>832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10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291</v>
      </c>
      <c r="B3054">
        <f t="shared" si="6208"/>
        <v>14</v>
      </c>
      <c r="C3054">
        <f t="shared" si="6209"/>
        <v>13</v>
      </c>
      <c r="E3054">
        <f t="shared" ref="E3054" si="6256">plan_id</f>
        <v>832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10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13584409000</v>
      </c>
    </row>
    <row r="3055" spans="1:8" x14ac:dyDescent="0.3">
      <c r="A3055" t="s">
        <v>291</v>
      </c>
      <c r="B3055">
        <f t="shared" si="6208"/>
        <v>14</v>
      </c>
      <c r="C3055">
        <f t="shared" si="6209"/>
        <v>14</v>
      </c>
      <c r="E3055">
        <f t="shared" ref="E3055" si="6258">plan_id</f>
        <v>832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10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24540080000</v>
      </c>
    </row>
    <row r="3056" spans="1:8" x14ac:dyDescent="0.3">
      <c r="A3056" t="s">
        <v>291</v>
      </c>
      <c r="B3056">
        <f t="shared" si="6208"/>
        <v>14</v>
      </c>
      <c r="C3056">
        <f t="shared" si="6209"/>
        <v>15</v>
      </c>
      <c r="E3056">
        <f t="shared" ref="E3056" si="6260">plan_id</f>
        <v>832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10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10955671000</v>
      </c>
    </row>
    <row r="3057" spans="1:8" x14ac:dyDescent="0.3">
      <c r="A3057" t="s">
        <v>291</v>
      </c>
      <c r="B3057">
        <f t="shared" si="6208"/>
        <v>14</v>
      </c>
      <c r="C3057">
        <f t="shared" si="6209"/>
        <v>16</v>
      </c>
      <c r="E3057">
        <f t="shared" ref="E3057" si="6263">plan_id</f>
        <v>832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10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0.55400000000000005</v>
      </c>
    </row>
    <row r="3058" spans="1:8" x14ac:dyDescent="0.3">
      <c r="A3058" t="s">
        <v>291</v>
      </c>
      <c r="B3058">
        <f t="shared" si="6208"/>
        <v>14</v>
      </c>
      <c r="C3058">
        <f t="shared" si="6209"/>
        <v>17</v>
      </c>
      <c r="E3058">
        <f t="shared" ref="E3058" si="6265">plan_id</f>
        <v>832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10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3808761000</v>
      </c>
    </row>
    <row r="3059" spans="1:8" x14ac:dyDescent="0.3">
      <c r="A3059" t="s">
        <v>291</v>
      </c>
      <c r="B3059">
        <f t="shared" si="6208"/>
        <v>14</v>
      </c>
      <c r="C3059">
        <f t="shared" si="6209"/>
        <v>18</v>
      </c>
      <c r="E3059">
        <f t="shared" ref="E3059" si="6267">plan_id</f>
        <v>832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10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291</v>
      </c>
      <c r="B3060">
        <f t="shared" si="6208"/>
        <v>14</v>
      </c>
      <c r="C3060">
        <f t="shared" si="6209"/>
        <v>19</v>
      </c>
      <c r="E3060">
        <f t="shared" ref="E3060" si="6269">plan_id</f>
        <v>832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10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0.29596637830517586</v>
      </c>
    </row>
    <row r="3061" spans="1:8" x14ac:dyDescent="0.3">
      <c r="A3061" t="s">
        <v>291</v>
      </c>
      <c r="B3061">
        <f t="shared" si="6208"/>
        <v>14</v>
      </c>
      <c r="C3061">
        <f t="shared" si="6209"/>
        <v>20</v>
      </c>
      <c r="E3061">
        <f t="shared" ref="E3061" si="6271">plan_id</f>
        <v>832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10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14188983721</v>
      </c>
    </row>
    <row r="3062" spans="1:8" x14ac:dyDescent="0.3">
      <c r="A3062" t="s">
        <v>291</v>
      </c>
      <c r="B3062">
        <f t="shared" si="6208"/>
        <v>14</v>
      </c>
      <c r="C3062">
        <f t="shared" si="6209"/>
        <v>21</v>
      </c>
      <c r="E3062">
        <f t="shared" ref="E3062" si="6273">plan_id</f>
        <v>832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10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0.57819631072922339</v>
      </c>
    </row>
    <row r="3063" spans="1:8" x14ac:dyDescent="0.3">
      <c r="A3063" t="s">
        <v>291</v>
      </c>
      <c r="B3063">
        <f t="shared" si="6208"/>
        <v>14</v>
      </c>
      <c r="C3063">
        <f t="shared" si="6209"/>
        <v>22</v>
      </c>
      <c r="E3063">
        <f t="shared" ref="E3063" si="6275">plan_id</f>
        <v>832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10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291</v>
      </c>
      <c r="B3064">
        <f t="shared" si="6208"/>
        <v>14</v>
      </c>
      <c r="C3064">
        <f t="shared" si="6209"/>
        <v>23</v>
      </c>
      <c r="E3064">
        <f t="shared" ref="E3064" si="6277">plan_id</f>
        <v>832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10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291</v>
      </c>
      <c r="B3065">
        <f t="shared" si="6208"/>
        <v>14</v>
      </c>
      <c r="C3065">
        <f t="shared" si="6209"/>
        <v>24</v>
      </c>
      <c r="E3065">
        <f t="shared" ref="E3065" si="6279">plan_id</f>
        <v>832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10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145212000</v>
      </c>
    </row>
    <row r="3066" spans="1:8" x14ac:dyDescent="0.3">
      <c r="A3066" t="s">
        <v>291</v>
      </c>
      <c r="B3066">
        <f t="shared" si="6208"/>
        <v>14</v>
      </c>
      <c r="C3066">
        <f t="shared" si="6209"/>
        <v>25</v>
      </c>
      <c r="E3066">
        <f t="shared" ref="E3066" si="6281">plan_id</f>
        <v>832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10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1682528254</v>
      </c>
    </row>
    <row r="3067" spans="1:8" x14ac:dyDescent="0.3">
      <c r="A3067" t="s">
        <v>291</v>
      </c>
      <c r="B3067">
        <f t="shared" si="6208"/>
        <v>14</v>
      </c>
      <c r="C3067">
        <f t="shared" si="6209"/>
        <v>26</v>
      </c>
      <c r="E3067">
        <f t="shared" ref="E3067" si="6283">plan_id</f>
        <v>832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10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50195898</v>
      </c>
    </row>
    <row r="3068" spans="1:8" x14ac:dyDescent="0.3">
      <c r="A3068" t="s">
        <v>291</v>
      </c>
      <c r="B3068">
        <f t="shared" si="6208"/>
        <v>14</v>
      </c>
      <c r="C3068">
        <f t="shared" si="6209"/>
        <v>27</v>
      </c>
      <c r="E3068">
        <f t="shared" ref="E3068" si="6285">plan_id</f>
        <v>832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10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16317659</v>
      </c>
    </row>
    <row r="3069" spans="1:8" x14ac:dyDescent="0.3">
      <c r="A3069" t="s">
        <v>291</v>
      </c>
      <c r="B3069">
        <f t="shared" si="6208"/>
        <v>14</v>
      </c>
      <c r="C3069">
        <f t="shared" si="6209"/>
        <v>28</v>
      </c>
      <c r="E3069">
        <f t="shared" ref="E3069" si="6287">plan_id</f>
        <v>832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10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1490388</v>
      </c>
    </row>
    <row r="3070" spans="1:8" x14ac:dyDescent="0.3">
      <c r="A3070" t="s">
        <v>291</v>
      </c>
      <c r="B3070">
        <f t="shared" si="6208"/>
        <v>14</v>
      </c>
      <c r="C3070">
        <f t="shared" si="6209"/>
        <v>29</v>
      </c>
      <c r="E3070">
        <f t="shared" ref="E3070" si="6289">plan_id</f>
        <v>832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10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1750532199</v>
      </c>
    </row>
    <row r="3071" spans="1:8" x14ac:dyDescent="0.3">
      <c r="A3071" t="s">
        <v>291</v>
      </c>
      <c r="B3071">
        <f t="shared" si="6208"/>
        <v>15</v>
      </c>
      <c r="C3071">
        <f t="shared" si="6209"/>
        <v>3</v>
      </c>
      <c r="E3071">
        <f t="shared" ref="E3071" si="6291">plan_id</f>
        <v>832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104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">
      <c r="A3072" t="s">
        <v>291</v>
      </c>
      <c r="B3072">
        <f t="shared" si="6208"/>
        <v>15</v>
      </c>
      <c r="C3072">
        <f t="shared" si="6209"/>
        <v>4</v>
      </c>
      <c r="E3072">
        <f t="shared" ref="E3072" si="6293">plan_id</f>
        <v>832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10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1149134132</v>
      </c>
    </row>
    <row r="3073" spans="1:8" x14ac:dyDescent="0.3">
      <c r="A3073" t="s">
        <v>291</v>
      </c>
      <c r="B3073">
        <f t="shared" si="6208"/>
        <v>15</v>
      </c>
      <c r="C3073">
        <f t="shared" si="6209"/>
        <v>5</v>
      </c>
      <c r="E3073">
        <f t="shared" ref="E3073" si="6295">plan_id</f>
        <v>832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10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1137642790.6800001</v>
      </c>
    </row>
    <row r="3074" spans="1:8" x14ac:dyDescent="0.3">
      <c r="A3074" t="s">
        <v>291</v>
      </c>
      <c r="B3074">
        <f t="shared" si="6208"/>
        <v>15</v>
      </c>
      <c r="C3074">
        <f t="shared" si="6209"/>
        <v>6</v>
      </c>
      <c r="E3074">
        <f t="shared" ref="E3074" si="6297">plan_id</f>
        <v>832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10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11491341.319999933</v>
      </c>
    </row>
    <row r="3075" spans="1:8" x14ac:dyDescent="0.3">
      <c r="A3075" t="s">
        <v>291</v>
      </c>
      <c r="B3075">
        <f t="shared" si="6208"/>
        <v>15</v>
      </c>
      <c r="C3075">
        <f t="shared" si="6209"/>
        <v>7</v>
      </c>
      <c r="E3075">
        <f t="shared" ref="E3075" si="6299">plan_id</f>
        <v>832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104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PUC</v>
      </c>
    </row>
    <row r="3076" spans="1:8" x14ac:dyDescent="0.3">
      <c r="A3076" t="s">
        <v>291</v>
      </c>
      <c r="B3076">
        <f t="shared" si="6208"/>
        <v>15</v>
      </c>
      <c r="C3076">
        <f t="shared" si="6209"/>
        <v>8</v>
      </c>
      <c r="E3076">
        <f t="shared" ref="E3076" si="6301">plan_id</f>
        <v>832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10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0.9900000000000001</v>
      </c>
    </row>
    <row r="3077" spans="1:8" x14ac:dyDescent="0.3">
      <c r="A3077" t="s">
        <v>291</v>
      </c>
      <c r="B3077">
        <f t="shared" si="6208"/>
        <v>15</v>
      </c>
      <c r="C3077">
        <f t="shared" si="6209"/>
        <v>9</v>
      </c>
      <c r="E3077">
        <f t="shared" ref="E3077" si="6303">plan_id</f>
        <v>832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10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291</v>
      </c>
      <c r="B3078">
        <f t="shared" si="6208"/>
        <v>15</v>
      </c>
      <c r="C3078">
        <f t="shared" si="6209"/>
        <v>10</v>
      </c>
      <c r="E3078">
        <f t="shared" ref="E3078" si="6305">plan_id</f>
        <v>832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10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291</v>
      </c>
      <c r="B3079">
        <f t="shared" si="6208"/>
        <v>15</v>
      </c>
      <c r="C3079">
        <f t="shared" si="6209"/>
        <v>11</v>
      </c>
      <c r="E3079">
        <f t="shared" ref="E3079" si="6307">plan_id</f>
        <v>832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10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291</v>
      </c>
      <c r="B3080">
        <f t="shared" si="6208"/>
        <v>15</v>
      </c>
      <c r="C3080">
        <f t="shared" si="6209"/>
        <v>12</v>
      </c>
      <c r="E3080">
        <f t="shared" ref="E3080" si="6309">plan_id</f>
        <v>832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10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291</v>
      </c>
      <c r="B3081">
        <f t="shared" si="6208"/>
        <v>15</v>
      </c>
      <c r="C3081">
        <f t="shared" si="6209"/>
        <v>13</v>
      </c>
      <c r="E3081">
        <f t="shared" ref="E3081" si="6311">plan_id</f>
        <v>832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10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14669156000</v>
      </c>
    </row>
    <row r="3082" spans="1:8" x14ac:dyDescent="0.3">
      <c r="A3082" t="s">
        <v>291</v>
      </c>
      <c r="B3082">
        <f t="shared" si="6208"/>
        <v>15</v>
      </c>
      <c r="C3082">
        <f t="shared" si="6209"/>
        <v>14</v>
      </c>
      <c r="E3082">
        <f t="shared" ref="E3082" si="6313">plan_id</f>
        <v>832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10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26017708000</v>
      </c>
    </row>
    <row r="3083" spans="1:8" x14ac:dyDescent="0.3">
      <c r="A3083" t="s">
        <v>291</v>
      </c>
      <c r="B3083">
        <f t="shared" si="6208"/>
        <v>15</v>
      </c>
      <c r="C3083">
        <f t="shared" si="6209"/>
        <v>15</v>
      </c>
      <c r="E3083">
        <f t="shared" ref="E3083" si="6315">plan_id</f>
        <v>832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10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11348552000</v>
      </c>
    </row>
    <row r="3084" spans="1:8" x14ac:dyDescent="0.3">
      <c r="A3084" t="s">
        <v>291</v>
      </c>
      <c r="B3084">
        <f t="shared" si="6208"/>
        <v>15</v>
      </c>
      <c r="C3084">
        <f t="shared" si="6209"/>
        <v>16</v>
      </c>
      <c r="E3084">
        <f t="shared" ref="E3084" si="6317">plan_id</f>
        <v>832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10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0.56399999999999995</v>
      </c>
    </row>
    <row r="3085" spans="1:8" x14ac:dyDescent="0.3">
      <c r="A3085" t="s">
        <v>291</v>
      </c>
      <c r="B3085">
        <f t="shared" si="6208"/>
        <v>15</v>
      </c>
      <c r="C3085">
        <f t="shared" si="6209"/>
        <v>17</v>
      </c>
      <c r="E3085">
        <f t="shared" ref="E3085" si="6319">plan_id</f>
        <v>832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10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3726326000</v>
      </c>
    </row>
    <row r="3086" spans="1:8" x14ac:dyDescent="0.3">
      <c r="A3086" t="s">
        <v>291</v>
      </c>
      <c r="B3086">
        <f t="shared" si="6208"/>
        <v>15</v>
      </c>
      <c r="C3086">
        <f t="shared" si="6209"/>
        <v>18</v>
      </c>
      <c r="E3086">
        <f t="shared" ref="E3086" si="6321">plan_id</f>
        <v>832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10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291</v>
      </c>
      <c r="B3087">
        <f t="shared" si="6208"/>
        <v>15</v>
      </c>
      <c r="C3087">
        <f t="shared" si="6209"/>
        <v>19</v>
      </c>
      <c r="E3087">
        <f t="shared" ref="E3087" si="6323">plan_id</f>
        <v>832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10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0.30838260849963206</v>
      </c>
    </row>
    <row r="3088" spans="1:8" x14ac:dyDescent="0.3">
      <c r="A3088" t="s">
        <v>291</v>
      </c>
      <c r="B3088">
        <f t="shared" si="6208"/>
        <v>15</v>
      </c>
      <c r="C3088">
        <f t="shared" si="6209"/>
        <v>20</v>
      </c>
      <c r="E3088">
        <f t="shared" ref="E3088" si="6325">plan_id</f>
        <v>832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10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15490236860</v>
      </c>
    </row>
    <row r="3089" spans="1:8" x14ac:dyDescent="0.3">
      <c r="A3089" t="s">
        <v>291</v>
      </c>
      <c r="B3089">
        <f t="shared" si="6208"/>
        <v>15</v>
      </c>
      <c r="C3089">
        <f t="shared" si="6209"/>
        <v>21</v>
      </c>
      <c r="E3089">
        <f t="shared" ref="E3089" si="6327">plan_id</f>
        <v>832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10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0.59537284606315055</v>
      </c>
    </row>
    <row r="3090" spans="1:8" x14ac:dyDescent="0.3">
      <c r="A3090" t="s">
        <v>291</v>
      </c>
      <c r="B3090">
        <f t="shared" si="6208"/>
        <v>15</v>
      </c>
      <c r="C3090">
        <f t="shared" si="6209"/>
        <v>22</v>
      </c>
      <c r="E3090">
        <f t="shared" ref="E3090" si="6329">plan_id</f>
        <v>832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10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291</v>
      </c>
      <c r="B3091">
        <f t="shared" si="6208"/>
        <v>15</v>
      </c>
      <c r="C3091">
        <f t="shared" si="6209"/>
        <v>23</v>
      </c>
      <c r="E3091">
        <f t="shared" ref="E3091" si="6331">plan_id</f>
        <v>832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10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291</v>
      </c>
      <c r="B3092">
        <f t="shared" si="6208"/>
        <v>15</v>
      </c>
      <c r="C3092">
        <f t="shared" si="6209"/>
        <v>24</v>
      </c>
      <c r="E3092">
        <f t="shared" ref="E3092" si="6333">plan_id</f>
        <v>832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10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392882000</v>
      </c>
    </row>
    <row r="3093" spans="1:8" x14ac:dyDescent="0.3">
      <c r="A3093" t="s">
        <v>291</v>
      </c>
      <c r="B3093">
        <f t="shared" si="6208"/>
        <v>15</v>
      </c>
      <c r="C3093">
        <f t="shared" si="6209"/>
        <v>25</v>
      </c>
      <c r="E3093">
        <f t="shared" ref="E3093" si="6335">plan_id</f>
        <v>832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10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1800166804</v>
      </c>
    </row>
    <row r="3094" spans="1:8" x14ac:dyDescent="0.3">
      <c r="A3094" t="s">
        <v>291</v>
      </c>
      <c r="B3094">
        <f t="shared" si="6208"/>
        <v>15</v>
      </c>
      <c r="C3094">
        <f t="shared" si="6209"/>
        <v>26</v>
      </c>
      <c r="E3094">
        <f t="shared" ref="E3094" si="6337">plan_id</f>
        <v>832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10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59712975</v>
      </c>
    </row>
    <row r="3095" spans="1:8" x14ac:dyDescent="0.3">
      <c r="A3095" t="s">
        <v>291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832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10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15750180</v>
      </c>
    </row>
    <row r="3096" spans="1:8" x14ac:dyDescent="0.3">
      <c r="A3096" t="s">
        <v>291</v>
      </c>
      <c r="B3096">
        <f t="shared" si="6339"/>
        <v>15</v>
      </c>
      <c r="C3096">
        <f t="shared" si="6340"/>
        <v>28</v>
      </c>
      <c r="E3096">
        <f t="shared" ref="E3096" si="6343">plan_id</f>
        <v>832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10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1351295</v>
      </c>
    </row>
    <row r="3097" spans="1:8" x14ac:dyDescent="0.3">
      <c r="A3097" t="s">
        <v>291</v>
      </c>
      <c r="B3097">
        <f t="shared" si="6339"/>
        <v>15</v>
      </c>
      <c r="C3097">
        <f t="shared" si="6340"/>
        <v>29</v>
      </c>
      <c r="E3097">
        <f t="shared" ref="E3097" si="6345">plan_id</f>
        <v>832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10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1876981254</v>
      </c>
    </row>
    <row r="3098" spans="1:8" x14ac:dyDescent="0.3">
      <c r="A3098" t="s">
        <v>291</v>
      </c>
      <c r="B3098">
        <f t="shared" si="6339"/>
        <v>16</v>
      </c>
      <c r="C3098">
        <f t="shared" si="6340"/>
        <v>3</v>
      </c>
      <c r="E3098">
        <f t="shared" ref="E3098" si="6347">plan_id</f>
        <v>832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104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">
      <c r="A3099" t="s">
        <v>291</v>
      </c>
      <c r="B3099">
        <f t="shared" si="6339"/>
        <v>16</v>
      </c>
      <c r="C3099">
        <f t="shared" si="6340"/>
        <v>4</v>
      </c>
      <c r="E3099">
        <f t="shared" ref="E3099" si="6349">plan_id</f>
        <v>832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10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291</v>
      </c>
      <c r="B3100">
        <f t="shared" si="6339"/>
        <v>16</v>
      </c>
      <c r="C3100">
        <f t="shared" si="6340"/>
        <v>5</v>
      </c>
      <c r="E3100">
        <f t="shared" ref="E3100" si="6351">plan_id</f>
        <v>832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10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291</v>
      </c>
      <c r="B3101">
        <f t="shared" si="6339"/>
        <v>16</v>
      </c>
      <c r="C3101">
        <f t="shared" si="6340"/>
        <v>6</v>
      </c>
      <c r="E3101">
        <f t="shared" ref="E3101" si="6353">plan_id</f>
        <v>832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10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291</v>
      </c>
      <c r="B3102">
        <f t="shared" si="6339"/>
        <v>16</v>
      </c>
      <c r="C3102">
        <f t="shared" si="6340"/>
        <v>7</v>
      </c>
      <c r="E3102">
        <f t="shared" ref="E3102" si="6355">plan_id</f>
        <v>832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104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291</v>
      </c>
      <c r="B3103">
        <f t="shared" si="6339"/>
        <v>16</v>
      </c>
      <c r="C3103">
        <f t="shared" si="6340"/>
        <v>8</v>
      </c>
      <c r="E3103">
        <f t="shared" ref="E3103" si="6357">plan_id</f>
        <v>832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10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291</v>
      </c>
      <c r="B3104">
        <f t="shared" si="6339"/>
        <v>16</v>
      </c>
      <c r="C3104">
        <f t="shared" si="6340"/>
        <v>9</v>
      </c>
      <c r="E3104">
        <f t="shared" ref="E3104" si="6359">plan_id</f>
        <v>832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10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1218397771</v>
      </c>
    </row>
    <row r="3105" spans="1:8" x14ac:dyDescent="0.3">
      <c r="A3105" t="s">
        <v>291</v>
      </c>
      <c r="B3105">
        <f t="shared" si="6339"/>
        <v>16</v>
      </c>
      <c r="C3105">
        <f t="shared" si="6340"/>
        <v>10</v>
      </c>
      <c r="E3105">
        <f t="shared" ref="E3105" si="6361">plan_id</f>
        <v>832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10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1258687418</v>
      </c>
    </row>
    <row r="3106" spans="1:8" x14ac:dyDescent="0.3">
      <c r="A3106" t="s">
        <v>291</v>
      </c>
      <c r="B3106">
        <f t="shared" si="6339"/>
        <v>16</v>
      </c>
      <c r="C3106">
        <f t="shared" si="6340"/>
        <v>11</v>
      </c>
      <c r="E3106">
        <f t="shared" ref="E3106" si="6363">plan_id</f>
        <v>832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10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-40289647</v>
      </c>
    </row>
    <row r="3107" spans="1:8" x14ac:dyDescent="0.3">
      <c r="A3107" t="s">
        <v>291</v>
      </c>
      <c r="B3107">
        <f t="shared" si="6339"/>
        <v>16</v>
      </c>
      <c r="C3107">
        <f t="shared" si="6340"/>
        <v>12</v>
      </c>
      <c r="E3107">
        <f t="shared" ref="E3107" si="6365">plan_id</f>
        <v>832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10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1.0330677287491525</v>
      </c>
    </row>
    <row r="3108" spans="1:8" x14ac:dyDescent="0.3">
      <c r="A3108" t="s">
        <v>291</v>
      </c>
      <c r="B3108">
        <f t="shared" si="6339"/>
        <v>16</v>
      </c>
      <c r="C3108">
        <f t="shared" si="6340"/>
        <v>13</v>
      </c>
      <c r="E3108">
        <f t="shared" ref="E3108" si="6367">plan_id</f>
        <v>832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10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16145773000</v>
      </c>
    </row>
    <row r="3109" spans="1:8" x14ac:dyDescent="0.3">
      <c r="A3109" t="s">
        <v>291</v>
      </c>
      <c r="B3109">
        <f t="shared" si="6339"/>
        <v>16</v>
      </c>
      <c r="C3109">
        <f t="shared" si="6340"/>
        <v>14</v>
      </c>
      <c r="E3109">
        <f t="shared" ref="E3109" si="6369">plan_id</f>
        <v>832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10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28119537000</v>
      </c>
    </row>
    <row r="3110" spans="1:8" x14ac:dyDescent="0.3">
      <c r="A3110" t="s">
        <v>291</v>
      </c>
      <c r="B3110">
        <f t="shared" si="6339"/>
        <v>16</v>
      </c>
      <c r="C3110">
        <f t="shared" si="6340"/>
        <v>15</v>
      </c>
      <c r="E3110">
        <f t="shared" ref="E3110" si="6371">plan_id</f>
        <v>832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10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11973764000</v>
      </c>
    </row>
    <row r="3111" spans="1:8" x14ac:dyDescent="0.3">
      <c r="A3111" t="s">
        <v>291</v>
      </c>
      <c r="B3111">
        <f t="shared" si="6339"/>
        <v>16</v>
      </c>
      <c r="C3111">
        <f t="shared" si="6340"/>
        <v>16</v>
      </c>
      <c r="E3111">
        <f t="shared" ref="E3111" si="6373">plan_id</f>
        <v>832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10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0.57399999999999995</v>
      </c>
    </row>
    <row r="3112" spans="1:8" x14ac:dyDescent="0.3">
      <c r="A3112" t="s">
        <v>291</v>
      </c>
      <c r="B3112">
        <f t="shared" si="6339"/>
        <v>16</v>
      </c>
      <c r="C3112">
        <f t="shared" si="6340"/>
        <v>17</v>
      </c>
      <c r="E3112">
        <f t="shared" ref="E3112" si="6375">plan_id</f>
        <v>832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10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3764955000</v>
      </c>
    </row>
    <row r="3113" spans="1:8" x14ac:dyDescent="0.3">
      <c r="A3113" t="s">
        <v>291</v>
      </c>
      <c r="B3113">
        <f t="shared" si="6339"/>
        <v>16</v>
      </c>
      <c r="C3113">
        <f t="shared" si="6340"/>
        <v>18</v>
      </c>
      <c r="E3113">
        <f t="shared" ref="E3113" si="6377">plan_id</f>
        <v>832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10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0.32361549367787928</v>
      </c>
    </row>
    <row r="3114" spans="1:8" x14ac:dyDescent="0.3">
      <c r="A3114" t="s">
        <v>291</v>
      </c>
      <c r="B3114">
        <f t="shared" si="6339"/>
        <v>16</v>
      </c>
      <c r="C3114">
        <f t="shared" si="6340"/>
        <v>19</v>
      </c>
      <c r="E3114">
        <f t="shared" ref="E3114" si="6379">plan_id</f>
        <v>832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10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291</v>
      </c>
      <c r="B3115">
        <f t="shared" si="6339"/>
        <v>16</v>
      </c>
      <c r="C3115">
        <f t="shared" si="6340"/>
        <v>20</v>
      </c>
      <c r="E3115">
        <f t="shared" ref="E3115" si="6381">plan_id</f>
        <v>832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10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17900035458</v>
      </c>
    </row>
    <row r="3116" spans="1:8" x14ac:dyDescent="0.3">
      <c r="A3116" t="s">
        <v>291</v>
      </c>
      <c r="B3116">
        <f t="shared" si="6339"/>
        <v>16</v>
      </c>
      <c r="C3116">
        <f t="shared" si="6340"/>
        <v>21</v>
      </c>
      <c r="E3116">
        <f t="shared" ref="E3116" si="6383">plan_id</f>
        <v>832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10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0.63656935240434431</v>
      </c>
    </row>
    <row r="3117" spans="1:8" x14ac:dyDescent="0.3">
      <c r="A3117" t="s">
        <v>291</v>
      </c>
      <c r="B3117">
        <f t="shared" si="6339"/>
        <v>16</v>
      </c>
      <c r="C3117">
        <f t="shared" si="6340"/>
        <v>22</v>
      </c>
      <c r="E3117">
        <f t="shared" ref="E3117" si="6385">plan_id</f>
        <v>832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10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291</v>
      </c>
      <c r="B3118">
        <f t="shared" si="6339"/>
        <v>16</v>
      </c>
      <c r="C3118">
        <f t="shared" si="6340"/>
        <v>23</v>
      </c>
      <c r="E3118">
        <f t="shared" ref="E3118" si="6387">plan_id</f>
        <v>832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10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291</v>
      </c>
      <c r="B3119">
        <f t="shared" si="6339"/>
        <v>16</v>
      </c>
      <c r="C3119">
        <f t="shared" si="6340"/>
        <v>24</v>
      </c>
      <c r="E3119">
        <f t="shared" ref="E3119" si="6389">plan_id</f>
        <v>832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10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625211000</v>
      </c>
    </row>
    <row r="3120" spans="1:8" x14ac:dyDescent="0.3">
      <c r="A3120" t="s">
        <v>291</v>
      </c>
      <c r="B3120">
        <f t="shared" si="6339"/>
        <v>16</v>
      </c>
      <c r="C3120">
        <f t="shared" si="6340"/>
        <v>25</v>
      </c>
      <c r="E3120">
        <f t="shared" ref="E3120" si="6391">plan_id</f>
        <v>832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10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1877113903</v>
      </c>
    </row>
    <row r="3121" spans="1:8" x14ac:dyDescent="0.3">
      <c r="A3121" t="s">
        <v>291</v>
      </c>
      <c r="B3121">
        <f t="shared" si="6339"/>
        <v>16</v>
      </c>
      <c r="C3121">
        <f t="shared" si="6340"/>
        <v>26</v>
      </c>
      <c r="E3121">
        <f t="shared" ref="E3121" si="6394">plan_id</f>
        <v>832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10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58777337</v>
      </c>
    </row>
    <row r="3122" spans="1:8" x14ac:dyDescent="0.3">
      <c r="A3122" t="s">
        <v>291</v>
      </c>
      <c r="B3122">
        <f t="shared" si="6339"/>
        <v>16</v>
      </c>
      <c r="C3122">
        <f t="shared" si="6340"/>
        <v>27</v>
      </c>
      <c r="E3122">
        <f t="shared" ref="E3122" si="6396">plan_id</f>
        <v>832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10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15026969</v>
      </c>
    </row>
    <row r="3123" spans="1:8" x14ac:dyDescent="0.3">
      <c r="A3123" t="s">
        <v>291</v>
      </c>
      <c r="B3123">
        <f t="shared" si="6339"/>
        <v>16</v>
      </c>
      <c r="C3123">
        <f t="shared" si="6340"/>
        <v>28</v>
      </c>
      <c r="E3123">
        <f t="shared" ref="E3123" si="6398">plan_id</f>
        <v>832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10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1370713</v>
      </c>
    </row>
    <row r="3124" spans="1:8" x14ac:dyDescent="0.3">
      <c r="A3124" t="s">
        <v>291</v>
      </c>
      <c r="B3124">
        <f t="shared" si="6339"/>
        <v>16</v>
      </c>
      <c r="C3124">
        <f t="shared" si="6340"/>
        <v>29</v>
      </c>
      <c r="E3124">
        <f t="shared" ref="E3124" si="6400">plan_id</f>
        <v>832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10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1952288922</v>
      </c>
    </row>
    <row r="3125" spans="1:8" x14ac:dyDescent="0.3">
      <c r="A3125" t="s">
        <v>291</v>
      </c>
      <c r="B3125">
        <f t="shared" si="6339"/>
        <v>17</v>
      </c>
      <c r="C3125">
        <f t="shared" si="6340"/>
        <v>3</v>
      </c>
      <c r="E3125">
        <f t="shared" ref="E3125" si="6402">plan_id</f>
        <v>832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104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">
      <c r="A3126" t="s">
        <v>291</v>
      </c>
      <c r="B3126">
        <f t="shared" si="6339"/>
        <v>17</v>
      </c>
      <c r="C3126">
        <f t="shared" si="6340"/>
        <v>4</v>
      </c>
      <c r="E3126">
        <f t="shared" ref="E3126" si="6404">plan_id</f>
        <v>832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10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291</v>
      </c>
      <c r="B3127">
        <f t="shared" si="6339"/>
        <v>17</v>
      </c>
      <c r="C3127">
        <f t="shared" si="6340"/>
        <v>5</v>
      </c>
      <c r="E3127">
        <f t="shared" ref="E3127" si="6406">plan_id</f>
        <v>832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10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291</v>
      </c>
      <c r="B3128">
        <f t="shared" si="6339"/>
        <v>17</v>
      </c>
      <c r="C3128">
        <f t="shared" si="6340"/>
        <v>6</v>
      </c>
      <c r="E3128">
        <f t="shared" ref="E3128" si="6408">plan_id</f>
        <v>832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10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291</v>
      </c>
      <c r="B3129">
        <f t="shared" si="6339"/>
        <v>17</v>
      </c>
      <c r="C3129">
        <f t="shared" si="6340"/>
        <v>7</v>
      </c>
      <c r="E3129">
        <f t="shared" ref="E3129" si="6410">plan_id</f>
        <v>832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104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291</v>
      </c>
      <c r="B3130">
        <f t="shared" si="6339"/>
        <v>17</v>
      </c>
      <c r="C3130">
        <f t="shared" si="6340"/>
        <v>8</v>
      </c>
      <c r="E3130">
        <f t="shared" ref="E3130" si="6412">plan_id</f>
        <v>832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10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291</v>
      </c>
      <c r="B3131">
        <f t="shared" si="6339"/>
        <v>17</v>
      </c>
      <c r="C3131">
        <f t="shared" si="6340"/>
        <v>9</v>
      </c>
      <c r="E3131">
        <f t="shared" ref="E3131" si="6414">plan_id</f>
        <v>832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10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1212285929</v>
      </c>
    </row>
    <row r="3132" spans="1:8" x14ac:dyDescent="0.3">
      <c r="A3132" t="s">
        <v>291</v>
      </c>
      <c r="B3132">
        <f t="shared" si="6339"/>
        <v>17</v>
      </c>
      <c r="C3132">
        <f t="shared" si="6340"/>
        <v>10</v>
      </c>
      <c r="E3132">
        <f t="shared" ref="E3132" si="6416">plan_id</f>
        <v>832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10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1303570582</v>
      </c>
    </row>
    <row r="3133" spans="1:8" x14ac:dyDescent="0.3">
      <c r="A3133" t="s">
        <v>291</v>
      </c>
      <c r="B3133">
        <f t="shared" si="6339"/>
        <v>17</v>
      </c>
      <c r="C3133">
        <f t="shared" si="6340"/>
        <v>11</v>
      </c>
      <c r="E3133">
        <f t="shared" ref="E3133" si="6418">plan_id</f>
        <v>832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10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-91284653</v>
      </c>
    </row>
    <row r="3134" spans="1:8" x14ac:dyDescent="0.3">
      <c r="A3134" t="s">
        <v>291</v>
      </c>
      <c r="B3134">
        <f t="shared" si="6339"/>
        <v>17</v>
      </c>
      <c r="C3134">
        <f t="shared" si="6340"/>
        <v>12</v>
      </c>
      <c r="E3134">
        <f t="shared" ref="E3134" si="6420">plan_id</f>
        <v>832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10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1.0752996061542177</v>
      </c>
    </row>
    <row r="3135" spans="1:8" x14ac:dyDescent="0.3">
      <c r="A3135" t="s">
        <v>291</v>
      </c>
      <c r="B3135">
        <f t="shared" si="6339"/>
        <v>17</v>
      </c>
      <c r="C3135">
        <f t="shared" si="6340"/>
        <v>13</v>
      </c>
      <c r="E3135">
        <f t="shared" ref="E3135" si="6422">plan_id</f>
        <v>832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10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17457200000</v>
      </c>
    </row>
    <row r="3136" spans="1:8" x14ac:dyDescent="0.3">
      <c r="A3136" t="s">
        <v>291</v>
      </c>
      <c r="B3136">
        <f t="shared" si="6339"/>
        <v>17</v>
      </c>
      <c r="C3136">
        <f t="shared" si="6340"/>
        <v>14</v>
      </c>
      <c r="E3136">
        <f t="shared" ref="E3136" si="6424">plan_id</f>
        <v>832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10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28646300000</v>
      </c>
    </row>
    <row r="3137" spans="1:8" x14ac:dyDescent="0.3">
      <c r="A3137" t="s">
        <v>291</v>
      </c>
      <c r="B3137">
        <f t="shared" si="6339"/>
        <v>17</v>
      </c>
      <c r="C3137">
        <f t="shared" si="6340"/>
        <v>15</v>
      </c>
      <c r="E3137">
        <f t="shared" ref="E3137" si="6426">plan_id</f>
        <v>832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10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11189100000</v>
      </c>
    </row>
    <row r="3138" spans="1:8" x14ac:dyDescent="0.3">
      <c r="A3138" t="s">
        <v>291</v>
      </c>
      <c r="B3138">
        <f t="shared" si="6339"/>
        <v>17</v>
      </c>
      <c r="C3138">
        <f t="shared" si="6340"/>
        <v>16</v>
      </c>
      <c r="E3138">
        <f t="shared" ref="E3138" si="6428">plan_id</f>
        <v>832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10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0.60899999999999999</v>
      </c>
    </row>
    <row r="3139" spans="1:8" x14ac:dyDescent="0.3">
      <c r="A3139" t="s">
        <v>291</v>
      </c>
      <c r="B3139">
        <f t="shared" si="6339"/>
        <v>17</v>
      </c>
      <c r="C3139">
        <f t="shared" si="6340"/>
        <v>17</v>
      </c>
      <c r="E3139">
        <f t="shared" ref="E3139" si="6430">plan_id</f>
        <v>832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10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3815600000</v>
      </c>
    </row>
    <row r="3140" spans="1:8" x14ac:dyDescent="0.3">
      <c r="A3140" t="s">
        <v>291</v>
      </c>
      <c r="B3140">
        <f t="shared" si="6339"/>
        <v>17</v>
      </c>
      <c r="C3140">
        <f t="shared" si="6340"/>
        <v>18</v>
      </c>
      <c r="E3140">
        <f t="shared" ref="E3140" si="6432">plan_id</f>
        <v>832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10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0.317718295680889</v>
      </c>
    </row>
    <row r="3141" spans="1:8" x14ac:dyDescent="0.3">
      <c r="A3141" t="s">
        <v>291</v>
      </c>
      <c r="B3141">
        <f t="shared" si="6339"/>
        <v>17</v>
      </c>
      <c r="C3141">
        <f t="shared" si="6340"/>
        <v>19</v>
      </c>
      <c r="E3141">
        <f t="shared" ref="E3141" si="6434">plan_id</f>
        <v>832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10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291</v>
      </c>
      <c r="B3142">
        <f t="shared" si="6339"/>
        <v>17</v>
      </c>
      <c r="C3142">
        <f t="shared" si="6340"/>
        <v>20</v>
      </c>
      <c r="E3142">
        <f t="shared" ref="E3142" si="6436">plan_id</f>
        <v>832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10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17896379678</v>
      </c>
    </row>
    <row r="3143" spans="1:8" x14ac:dyDescent="0.3">
      <c r="A3143" t="s">
        <v>291</v>
      </c>
      <c r="B3143">
        <f t="shared" si="6339"/>
        <v>17</v>
      </c>
      <c r="C3143">
        <f t="shared" si="6340"/>
        <v>21</v>
      </c>
      <c r="E3143">
        <f t="shared" ref="E3143" si="6438">plan_id</f>
        <v>832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10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0.62473616760279682</v>
      </c>
    </row>
    <row r="3144" spans="1:8" x14ac:dyDescent="0.3">
      <c r="A3144" t="s">
        <v>291</v>
      </c>
      <c r="B3144">
        <f t="shared" si="6339"/>
        <v>17</v>
      </c>
      <c r="C3144">
        <f t="shared" si="6340"/>
        <v>22</v>
      </c>
      <c r="E3144">
        <f t="shared" ref="E3144" si="6440">plan_id</f>
        <v>832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10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291</v>
      </c>
      <c r="B3145">
        <f t="shared" si="6339"/>
        <v>17</v>
      </c>
      <c r="C3145">
        <f t="shared" si="6340"/>
        <v>23</v>
      </c>
      <c r="E3145">
        <f t="shared" ref="E3145" si="6442">plan_id</f>
        <v>832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10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291</v>
      </c>
      <c r="B3146">
        <f t="shared" si="6339"/>
        <v>17</v>
      </c>
      <c r="C3146">
        <f t="shared" si="6340"/>
        <v>24</v>
      </c>
      <c r="E3146">
        <f t="shared" ref="E3146" si="6444">plan_id</f>
        <v>832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10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-784711000</v>
      </c>
    </row>
    <row r="3147" spans="1:8" x14ac:dyDescent="0.3">
      <c r="A3147" t="s">
        <v>291</v>
      </c>
      <c r="B3147">
        <f t="shared" si="6339"/>
        <v>17</v>
      </c>
      <c r="C3147">
        <f t="shared" si="6340"/>
        <v>25</v>
      </c>
      <c r="E3147">
        <f t="shared" ref="E3147" si="6446">plan_id</f>
        <v>832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10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1955102582</v>
      </c>
    </row>
    <row r="3148" spans="1:8" x14ac:dyDescent="0.3">
      <c r="A3148" t="s">
        <v>291</v>
      </c>
      <c r="B3148">
        <f t="shared" si="6339"/>
        <v>17</v>
      </c>
      <c r="C3148">
        <f t="shared" si="6340"/>
        <v>26</v>
      </c>
      <c r="E3148">
        <f t="shared" ref="E3148" si="6448">plan_id</f>
        <v>832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10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52402762</v>
      </c>
    </row>
    <row r="3149" spans="1:8" x14ac:dyDescent="0.3">
      <c r="A3149" t="s">
        <v>291</v>
      </c>
      <c r="B3149">
        <f t="shared" si="6339"/>
        <v>17</v>
      </c>
      <c r="C3149">
        <f t="shared" si="6340"/>
        <v>27</v>
      </c>
      <c r="E3149">
        <f t="shared" ref="E3149" si="6450">plan_id</f>
        <v>832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10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14259428</v>
      </c>
    </row>
    <row r="3150" spans="1:8" x14ac:dyDescent="0.3">
      <c r="A3150" t="s">
        <v>291</v>
      </c>
      <c r="B3150">
        <f t="shared" si="6339"/>
        <v>17</v>
      </c>
      <c r="C3150">
        <f t="shared" si="6340"/>
        <v>28</v>
      </c>
      <c r="E3150">
        <f t="shared" ref="E3150" si="6452">plan_id</f>
        <v>832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10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5903647</v>
      </c>
    </row>
    <row r="3151" spans="1:8" x14ac:dyDescent="0.3">
      <c r="A3151" t="s">
        <v>291</v>
      </c>
      <c r="B3151">
        <f t="shared" si="6339"/>
        <v>17</v>
      </c>
      <c r="C3151">
        <f t="shared" si="6340"/>
        <v>29</v>
      </c>
      <c r="E3151">
        <f t="shared" ref="E3151" si="6454">plan_id</f>
        <v>832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10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2027668419</v>
      </c>
    </row>
    <row r="3152" spans="1:8" x14ac:dyDescent="0.3">
      <c r="A3152" t="s">
        <v>291</v>
      </c>
      <c r="B3152">
        <f t="shared" si="6339"/>
        <v>18</v>
      </c>
      <c r="C3152">
        <f t="shared" si="6340"/>
        <v>3</v>
      </c>
      <c r="E3152">
        <f t="shared" ref="E3152" si="6456">plan_id</f>
        <v>832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10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291</v>
      </c>
      <c r="B3153">
        <f t="shared" si="6339"/>
        <v>18</v>
      </c>
      <c r="C3153">
        <f t="shared" si="6340"/>
        <v>4</v>
      </c>
      <c r="E3153">
        <f t="shared" ref="E3153" si="6458">plan_id</f>
        <v>832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10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291</v>
      </c>
      <c r="B3154">
        <f t="shared" si="6339"/>
        <v>18</v>
      </c>
      <c r="C3154">
        <f t="shared" si="6340"/>
        <v>5</v>
      </c>
      <c r="E3154">
        <f t="shared" ref="E3154" si="6460">plan_id</f>
        <v>832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10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291</v>
      </c>
      <c r="B3155">
        <f t="shared" si="6339"/>
        <v>18</v>
      </c>
      <c r="C3155">
        <f t="shared" si="6340"/>
        <v>6</v>
      </c>
      <c r="E3155">
        <f t="shared" ref="E3155" si="6462">plan_id</f>
        <v>832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10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291</v>
      </c>
      <c r="B3156">
        <f t="shared" si="6339"/>
        <v>18</v>
      </c>
      <c r="C3156">
        <f t="shared" si="6340"/>
        <v>7</v>
      </c>
      <c r="E3156">
        <f t="shared" ref="E3156" si="6464">plan_id</f>
        <v>832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10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291</v>
      </c>
      <c r="B3157">
        <f t="shared" si="6339"/>
        <v>18</v>
      </c>
      <c r="C3157">
        <f t="shared" si="6340"/>
        <v>8</v>
      </c>
      <c r="E3157">
        <f t="shared" ref="E3157" si="6466">plan_id</f>
        <v>832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10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291</v>
      </c>
      <c r="B3158">
        <f t="shared" si="6339"/>
        <v>18</v>
      </c>
      <c r="C3158">
        <f t="shared" si="6340"/>
        <v>9</v>
      </c>
      <c r="E3158">
        <f t="shared" ref="E3158" si="6468">plan_id</f>
        <v>832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10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1177993580</v>
      </c>
    </row>
    <row r="3159" spans="1:8" x14ac:dyDescent="0.3">
      <c r="A3159" t="s">
        <v>291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832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10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1242445786</v>
      </c>
    </row>
    <row r="3160" spans="1:8" x14ac:dyDescent="0.3">
      <c r="A3160" t="s">
        <v>291</v>
      </c>
      <c r="B3160">
        <f t="shared" si="6470"/>
        <v>18</v>
      </c>
      <c r="C3160">
        <f t="shared" si="6471"/>
        <v>11</v>
      </c>
      <c r="E3160">
        <f t="shared" ref="E3160" si="6474">plan_id</f>
        <v>832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10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-64452206</v>
      </c>
    </row>
    <row r="3161" spans="1:8" x14ac:dyDescent="0.3">
      <c r="A3161" t="s">
        <v>291</v>
      </c>
      <c r="B3161">
        <f t="shared" si="6470"/>
        <v>18</v>
      </c>
      <c r="C3161">
        <f t="shared" si="6471"/>
        <v>12</v>
      </c>
      <c r="E3161">
        <f t="shared" ref="E3161" si="6476">plan_id</f>
        <v>832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10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1.0547135460619403</v>
      </c>
    </row>
    <row r="3162" spans="1:8" x14ac:dyDescent="0.3">
      <c r="A3162" t="s">
        <v>291</v>
      </c>
      <c r="B3162">
        <f t="shared" si="6470"/>
        <v>18</v>
      </c>
      <c r="C3162">
        <f t="shared" si="6471"/>
        <v>13</v>
      </c>
      <c r="E3162">
        <f t="shared" ref="E3162" si="6478">plan_id</f>
        <v>832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10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18254300000</v>
      </c>
    </row>
    <row r="3163" spans="1:8" x14ac:dyDescent="0.3">
      <c r="A3163" t="s">
        <v>291</v>
      </c>
      <c r="B3163">
        <f t="shared" si="6470"/>
        <v>18</v>
      </c>
      <c r="C3163">
        <f t="shared" si="6471"/>
        <v>14</v>
      </c>
      <c r="E3163">
        <f t="shared" ref="E3163" si="6480">plan_id</f>
        <v>832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10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29272400000</v>
      </c>
    </row>
    <row r="3164" spans="1:8" x14ac:dyDescent="0.3">
      <c r="A3164" t="s">
        <v>291</v>
      </c>
      <c r="B3164">
        <f t="shared" si="6470"/>
        <v>18</v>
      </c>
      <c r="C3164">
        <f t="shared" si="6471"/>
        <v>15</v>
      </c>
      <c r="E3164">
        <f t="shared" ref="E3164" si="6482">plan_id</f>
        <v>832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10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11018100000</v>
      </c>
    </row>
    <row r="3165" spans="1:8" x14ac:dyDescent="0.3">
      <c r="A3165" t="s">
        <v>291</v>
      </c>
      <c r="B3165">
        <f t="shared" si="6470"/>
        <v>18</v>
      </c>
      <c r="C3165">
        <f t="shared" si="6471"/>
        <v>16</v>
      </c>
      <c r="E3165">
        <f t="shared" ref="E3165" si="6484">plan_id</f>
        <v>832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10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0.624</v>
      </c>
    </row>
    <row r="3166" spans="1:8" x14ac:dyDescent="0.3">
      <c r="A3166" t="s">
        <v>291</v>
      </c>
      <c r="B3166">
        <f t="shared" si="6470"/>
        <v>18</v>
      </c>
      <c r="C3166">
        <f t="shared" si="6471"/>
        <v>17</v>
      </c>
      <c r="E3166">
        <f t="shared" ref="E3166" si="6486">plan_id</f>
        <v>832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10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3869700000</v>
      </c>
    </row>
    <row r="3167" spans="1:8" x14ac:dyDescent="0.3">
      <c r="A3167" t="s">
        <v>291</v>
      </c>
      <c r="B3167">
        <f t="shared" si="6470"/>
        <v>18</v>
      </c>
      <c r="C3167">
        <f t="shared" si="6471"/>
        <v>18</v>
      </c>
      <c r="E3167">
        <f t="shared" ref="E3167" si="6488">plan_id</f>
        <v>832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10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0.30441470398222087</v>
      </c>
    </row>
    <row r="3168" spans="1:8" x14ac:dyDescent="0.3">
      <c r="A3168" t="s">
        <v>291</v>
      </c>
      <c r="B3168">
        <f t="shared" si="6470"/>
        <v>18</v>
      </c>
      <c r="C3168">
        <f t="shared" si="6471"/>
        <v>19</v>
      </c>
      <c r="E3168">
        <f t="shared" ref="E3168" si="6490">plan_id</f>
        <v>832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10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291</v>
      </c>
      <c r="B3169">
        <f t="shared" si="6470"/>
        <v>18</v>
      </c>
      <c r="C3169">
        <f t="shared" si="6471"/>
        <v>20</v>
      </c>
      <c r="E3169">
        <f t="shared" ref="E3169" si="6492">plan_id</f>
        <v>832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10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17537950955</v>
      </c>
    </row>
    <row r="3170" spans="1:8" x14ac:dyDescent="0.3">
      <c r="A3170" t="s">
        <v>291</v>
      </c>
      <c r="B3170">
        <f t="shared" si="6470"/>
        <v>18</v>
      </c>
      <c r="C3170">
        <f t="shared" si="6471"/>
        <v>21</v>
      </c>
      <c r="E3170">
        <f t="shared" ref="E3170" si="6494">plan_id</f>
        <v>832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10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0.59912924649157573</v>
      </c>
    </row>
    <row r="3171" spans="1:8" x14ac:dyDescent="0.3">
      <c r="A3171" t="s">
        <v>291</v>
      </c>
      <c r="B3171">
        <f t="shared" si="6470"/>
        <v>18</v>
      </c>
      <c r="C3171">
        <f t="shared" si="6471"/>
        <v>22</v>
      </c>
      <c r="E3171">
        <f t="shared" ref="E3171" si="6496">plan_id</f>
        <v>832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10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291</v>
      </c>
      <c r="B3172">
        <f t="shared" si="6470"/>
        <v>18</v>
      </c>
      <c r="C3172">
        <f t="shared" si="6471"/>
        <v>23</v>
      </c>
      <c r="E3172">
        <f t="shared" ref="E3172" si="6498">plan_id</f>
        <v>832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10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291</v>
      </c>
      <c r="B3173">
        <f t="shared" si="6470"/>
        <v>18</v>
      </c>
      <c r="C3173">
        <f t="shared" si="6471"/>
        <v>24</v>
      </c>
      <c r="E3173">
        <f t="shared" ref="E3173" si="6500">plan_id</f>
        <v>832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10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-170972000</v>
      </c>
    </row>
    <row r="3174" spans="1:8" x14ac:dyDescent="0.3">
      <c r="A3174" t="s">
        <v>291</v>
      </c>
      <c r="B3174">
        <f t="shared" si="6470"/>
        <v>18</v>
      </c>
      <c r="C3174">
        <f t="shared" si="6471"/>
        <v>25</v>
      </c>
      <c r="E3174">
        <f t="shared" ref="E3174" si="6502">plan_id</f>
        <v>832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10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1999272396</v>
      </c>
    </row>
    <row r="3175" spans="1:8" x14ac:dyDescent="0.3">
      <c r="A3175" t="s">
        <v>291</v>
      </c>
      <c r="B3175">
        <f t="shared" si="6470"/>
        <v>18</v>
      </c>
      <c r="C3175">
        <f t="shared" si="6471"/>
        <v>26</v>
      </c>
      <c r="E3175">
        <f t="shared" ref="E3175" si="6504">plan_id</f>
        <v>832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10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49884654</v>
      </c>
    </row>
    <row r="3176" spans="1:8" x14ac:dyDescent="0.3">
      <c r="A3176" t="s">
        <v>291</v>
      </c>
      <c r="B3176">
        <f t="shared" si="6470"/>
        <v>18</v>
      </c>
      <c r="C3176">
        <f t="shared" si="6471"/>
        <v>27</v>
      </c>
      <c r="E3176">
        <f t="shared" ref="E3176" si="6506">plan_id</f>
        <v>832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10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14532681</v>
      </c>
    </row>
    <row r="3177" spans="1:8" x14ac:dyDescent="0.3">
      <c r="A3177" t="s">
        <v>291</v>
      </c>
      <c r="B3177">
        <f t="shared" si="6470"/>
        <v>18</v>
      </c>
      <c r="C3177">
        <f t="shared" si="6471"/>
        <v>28</v>
      </c>
      <c r="E3177">
        <f t="shared" ref="E3177" si="6508">plan_id</f>
        <v>832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10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4029962</v>
      </c>
    </row>
    <row r="3178" spans="1:8" x14ac:dyDescent="0.3">
      <c r="A3178" t="s">
        <v>291</v>
      </c>
      <c r="B3178">
        <f t="shared" si="6470"/>
        <v>18</v>
      </c>
      <c r="C3178">
        <f t="shared" si="6471"/>
        <v>29</v>
      </c>
      <c r="E3178">
        <f t="shared" ref="E3178" si="6510">plan_id</f>
        <v>832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10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2067719693</v>
      </c>
    </row>
    <row r="3179" spans="1:8" x14ac:dyDescent="0.3">
      <c r="A3179" t="s">
        <v>291</v>
      </c>
      <c r="B3179">
        <f t="shared" si="6470"/>
        <v>19</v>
      </c>
      <c r="C3179">
        <f t="shared" si="6471"/>
        <v>3</v>
      </c>
      <c r="E3179">
        <f t="shared" ref="E3179" si="6512">plan_id</f>
        <v>832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10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291</v>
      </c>
      <c r="B3180">
        <f t="shared" si="6470"/>
        <v>19</v>
      </c>
      <c r="C3180">
        <f t="shared" si="6471"/>
        <v>4</v>
      </c>
      <c r="E3180">
        <f t="shared" ref="E3180" si="6514">plan_id</f>
        <v>832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10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291</v>
      </c>
      <c r="B3181">
        <f t="shared" si="6470"/>
        <v>19</v>
      </c>
      <c r="C3181">
        <f t="shared" si="6471"/>
        <v>5</v>
      </c>
      <c r="E3181">
        <f t="shared" ref="E3181" si="6516">plan_id</f>
        <v>832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10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291</v>
      </c>
      <c r="B3182">
        <f t="shared" si="6470"/>
        <v>19</v>
      </c>
      <c r="C3182">
        <f t="shared" si="6471"/>
        <v>6</v>
      </c>
      <c r="E3182">
        <f t="shared" ref="E3182" si="6518">plan_id</f>
        <v>832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10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291</v>
      </c>
      <c r="B3183">
        <f t="shared" si="6470"/>
        <v>19</v>
      </c>
      <c r="C3183">
        <f t="shared" si="6471"/>
        <v>7</v>
      </c>
      <c r="E3183">
        <f t="shared" ref="E3183" si="6520">plan_id</f>
        <v>832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10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291</v>
      </c>
      <c r="B3184">
        <f t="shared" si="6470"/>
        <v>19</v>
      </c>
      <c r="C3184">
        <f t="shared" si="6471"/>
        <v>8</v>
      </c>
      <c r="E3184">
        <f t="shared" ref="E3184" si="6522">plan_id</f>
        <v>832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10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291</v>
      </c>
      <c r="B3185">
        <f t="shared" si="6470"/>
        <v>19</v>
      </c>
      <c r="C3185">
        <f t="shared" si="6471"/>
        <v>9</v>
      </c>
      <c r="E3185">
        <f t="shared" ref="E3185" si="6525">plan_id</f>
        <v>832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10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1188962275</v>
      </c>
    </row>
    <row r="3186" spans="1:8" x14ac:dyDescent="0.3">
      <c r="A3186" t="s">
        <v>291</v>
      </c>
      <c r="B3186">
        <f t="shared" si="6470"/>
        <v>19</v>
      </c>
      <c r="C3186">
        <f t="shared" si="6471"/>
        <v>10</v>
      </c>
      <c r="E3186">
        <f t="shared" ref="E3186" si="6527">plan_id</f>
        <v>832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10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1204634319</v>
      </c>
    </row>
    <row r="3187" spans="1:8" x14ac:dyDescent="0.3">
      <c r="A3187" t="s">
        <v>291</v>
      </c>
      <c r="B3187">
        <f t="shared" si="6470"/>
        <v>19</v>
      </c>
      <c r="C3187">
        <f t="shared" si="6471"/>
        <v>11</v>
      </c>
      <c r="E3187">
        <f t="shared" ref="E3187" si="6529">plan_id</f>
        <v>832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10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-15672044</v>
      </c>
    </row>
    <row r="3188" spans="1:8" x14ac:dyDescent="0.3">
      <c r="A3188" t="s">
        <v>291</v>
      </c>
      <c r="B3188">
        <f t="shared" si="6470"/>
        <v>19</v>
      </c>
      <c r="C3188">
        <f t="shared" si="6471"/>
        <v>12</v>
      </c>
      <c r="E3188">
        <f t="shared" ref="E3188" si="6531">plan_id</f>
        <v>832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10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1.0131812794480801</v>
      </c>
    </row>
    <row r="3189" spans="1:8" x14ac:dyDescent="0.3">
      <c r="A3189" t="s">
        <v>291</v>
      </c>
      <c r="B3189">
        <f t="shared" si="6470"/>
        <v>19</v>
      </c>
      <c r="C3189">
        <f t="shared" si="6471"/>
        <v>13</v>
      </c>
      <c r="E3189">
        <f t="shared" ref="E3189" si="6533">plan_id</f>
        <v>832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10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19210400000</v>
      </c>
    </row>
    <row r="3190" spans="1:8" x14ac:dyDescent="0.3">
      <c r="A3190" t="s">
        <v>291</v>
      </c>
      <c r="B3190">
        <f t="shared" si="6470"/>
        <v>19</v>
      </c>
      <c r="C3190">
        <f t="shared" si="6471"/>
        <v>14</v>
      </c>
      <c r="E3190">
        <f t="shared" ref="E3190" si="6535">plan_id</f>
        <v>832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10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29762600000</v>
      </c>
    </row>
    <row r="3191" spans="1:8" x14ac:dyDescent="0.3">
      <c r="A3191" t="s">
        <v>291</v>
      </c>
      <c r="B3191">
        <f t="shared" si="6470"/>
        <v>19</v>
      </c>
      <c r="C3191">
        <f t="shared" si="6471"/>
        <v>15</v>
      </c>
      <c r="E3191">
        <f t="shared" ref="E3191" si="6537">plan_id</f>
        <v>832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10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10552200000</v>
      </c>
    </row>
    <row r="3192" spans="1:8" x14ac:dyDescent="0.3">
      <c r="A3192" t="s">
        <v>291</v>
      </c>
      <c r="B3192">
        <f t="shared" si="6470"/>
        <v>19</v>
      </c>
      <c r="C3192">
        <f t="shared" si="6471"/>
        <v>16</v>
      </c>
      <c r="E3192">
        <f t="shared" ref="E3192" si="6539">plan_id</f>
        <v>832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10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0.64500000000000002</v>
      </c>
    </row>
    <row r="3193" spans="1:8" x14ac:dyDescent="0.3">
      <c r="A3193" t="s">
        <v>291</v>
      </c>
      <c r="B3193">
        <f t="shared" si="6470"/>
        <v>19</v>
      </c>
      <c r="C3193">
        <f t="shared" si="6471"/>
        <v>17</v>
      </c>
      <c r="E3193">
        <f t="shared" ref="E3193" si="6541">plan_id</f>
        <v>832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10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3901600000</v>
      </c>
    </row>
    <row r="3194" spans="1:8" x14ac:dyDescent="0.3">
      <c r="A3194" t="s">
        <v>291</v>
      </c>
      <c r="B3194">
        <f t="shared" si="6470"/>
        <v>19</v>
      </c>
      <c r="C3194">
        <f t="shared" si="6471"/>
        <v>18</v>
      </c>
      <c r="E3194">
        <f t="shared" ref="E3194" si="6543">plan_id</f>
        <v>832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10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0.30473710144556082</v>
      </c>
    </row>
    <row r="3195" spans="1:8" x14ac:dyDescent="0.3">
      <c r="A3195" t="s">
        <v>291</v>
      </c>
      <c r="B3195">
        <f t="shared" si="6470"/>
        <v>19</v>
      </c>
      <c r="C3195">
        <f t="shared" si="6471"/>
        <v>19</v>
      </c>
      <c r="E3195">
        <f t="shared" ref="E3195" si="6545">plan_id</f>
        <v>832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10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291</v>
      </c>
      <c r="B3196">
        <f t="shared" si="6470"/>
        <v>19</v>
      </c>
      <c r="C3196">
        <f t="shared" si="6471"/>
        <v>20</v>
      </c>
      <c r="E3196">
        <f t="shared" ref="E3196" si="6547">plan_id</f>
        <v>832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10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19513345675</v>
      </c>
    </row>
    <row r="3197" spans="1:8" x14ac:dyDescent="0.3">
      <c r="A3197" t="s">
        <v>291</v>
      </c>
      <c r="B3197">
        <f t="shared" si="6470"/>
        <v>19</v>
      </c>
      <c r="C3197">
        <f t="shared" si="6471"/>
        <v>21</v>
      </c>
      <c r="E3197">
        <f t="shared" ref="E3197" si="6549">plan_id</f>
        <v>832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10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0.65563309909080525</v>
      </c>
    </row>
    <row r="3198" spans="1:8" x14ac:dyDescent="0.3">
      <c r="A3198" t="s">
        <v>291</v>
      </c>
      <c r="B3198">
        <f t="shared" si="6470"/>
        <v>19</v>
      </c>
      <c r="C3198">
        <f t="shared" si="6471"/>
        <v>22</v>
      </c>
      <c r="E3198">
        <f t="shared" ref="E3198" si="6551">plan_id</f>
        <v>832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10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291</v>
      </c>
      <c r="B3199">
        <f t="shared" si="6470"/>
        <v>19</v>
      </c>
      <c r="C3199">
        <f t="shared" si="6471"/>
        <v>23</v>
      </c>
      <c r="E3199">
        <f t="shared" ref="E3199" si="6553">plan_id</f>
        <v>832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10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291</v>
      </c>
      <c r="B3200">
        <f t="shared" si="6470"/>
        <v>19</v>
      </c>
      <c r="C3200">
        <f t="shared" si="6471"/>
        <v>24</v>
      </c>
      <c r="E3200">
        <f t="shared" ref="E3200" si="6555">plan_id</f>
        <v>832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10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-465882000</v>
      </c>
    </row>
    <row r="3201" spans="1:8" x14ac:dyDescent="0.3">
      <c r="A3201" t="s">
        <v>291</v>
      </c>
      <c r="B3201">
        <f t="shared" si="6470"/>
        <v>19</v>
      </c>
      <c r="C3201">
        <f t="shared" si="6471"/>
        <v>25</v>
      </c>
      <c r="E3201">
        <f t="shared" ref="E3201" si="6557">plan_id</f>
        <v>832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10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2061454295</v>
      </c>
    </row>
    <row r="3202" spans="1:8" x14ac:dyDescent="0.3">
      <c r="A3202" t="s">
        <v>291</v>
      </c>
      <c r="B3202">
        <f t="shared" si="6470"/>
        <v>19</v>
      </c>
      <c r="C3202">
        <f t="shared" si="6471"/>
        <v>26</v>
      </c>
      <c r="E3202">
        <f t="shared" ref="E3202" si="6559">plan_id</f>
        <v>832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10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49805920</v>
      </c>
    </row>
    <row r="3203" spans="1:8" x14ac:dyDescent="0.3">
      <c r="A3203" t="s">
        <v>291</v>
      </c>
      <c r="B3203">
        <f t="shared" si="6470"/>
        <v>19</v>
      </c>
      <c r="C3203">
        <f t="shared" si="6471"/>
        <v>27</v>
      </c>
      <c r="E3203">
        <f t="shared" ref="E3203" si="6561">plan_id</f>
        <v>832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10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14368885</v>
      </c>
    </row>
    <row r="3204" spans="1:8" x14ac:dyDescent="0.3">
      <c r="A3204" t="s">
        <v>291</v>
      </c>
      <c r="B3204">
        <f t="shared" si="6470"/>
        <v>19</v>
      </c>
      <c r="C3204">
        <f t="shared" si="6471"/>
        <v>28</v>
      </c>
      <c r="E3204">
        <f t="shared" ref="E3204" si="6563">plan_id</f>
        <v>832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10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5820560</v>
      </c>
    </row>
    <row r="3205" spans="1:8" x14ac:dyDescent="0.3">
      <c r="A3205" t="s">
        <v>291</v>
      </c>
      <c r="B3205">
        <f t="shared" si="6470"/>
        <v>19</v>
      </c>
      <c r="C3205">
        <f t="shared" si="6471"/>
        <v>29</v>
      </c>
      <c r="E3205">
        <f t="shared" ref="E3205" si="6565">plan_id</f>
        <v>832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10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2131449660</v>
      </c>
    </row>
    <row r="3206" spans="1:8" x14ac:dyDescent="0.3">
      <c r="A3206" t="s">
        <v>291</v>
      </c>
      <c r="B3206">
        <f t="shared" si="6470"/>
        <v>20</v>
      </c>
      <c r="C3206">
        <f t="shared" si="6471"/>
        <v>3</v>
      </c>
      <c r="E3206">
        <f t="shared" ref="E3206" si="6567">plan_id</f>
        <v>832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10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291</v>
      </c>
      <c r="B3207">
        <f t="shared" si="6470"/>
        <v>20</v>
      </c>
      <c r="C3207">
        <f t="shared" si="6471"/>
        <v>4</v>
      </c>
      <c r="E3207">
        <f t="shared" ref="E3207" si="6569">plan_id</f>
        <v>832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10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291</v>
      </c>
      <c r="B3208">
        <f t="shared" si="6470"/>
        <v>20</v>
      </c>
      <c r="C3208">
        <f t="shared" si="6471"/>
        <v>5</v>
      </c>
      <c r="E3208">
        <f t="shared" ref="E3208" si="6571">plan_id</f>
        <v>832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10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291</v>
      </c>
      <c r="B3209">
        <f t="shared" si="6470"/>
        <v>20</v>
      </c>
      <c r="C3209">
        <f t="shared" si="6471"/>
        <v>6</v>
      </c>
      <c r="E3209">
        <f t="shared" ref="E3209" si="6573">plan_id</f>
        <v>832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10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291</v>
      </c>
      <c r="B3210">
        <f t="shared" si="6470"/>
        <v>20</v>
      </c>
      <c r="C3210">
        <f t="shared" si="6471"/>
        <v>7</v>
      </c>
      <c r="E3210">
        <f t="shared" ref="E3210" si="6575">plan_id</f>
        <v>832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10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291</v>
      </c>
      <c r="B3211">
        <f t="shared" si="6470"/>
        <v>20</v>
      </c>
      <c r="C3211">
        <f t="shared" si="6471"/>
        <v>8</v>
      </c>
      <c r="E3211">
        <f t="shared" ref="E3211" si="6577">plan_id</f>
        <v>832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10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291</v>
      </c>
      <c r="B3212">
        <f t="shared" si="6470"/>
        <v>20</v>
      </c>
      <c r="C3212">
        <f t="shared" si="6471"/>
        <v>9</v>
      </c>
      <c r="E3212">
        <f t="shared" ref="E3212" si="6579">plan_id</f>
        <v>832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10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1227397115</v>
      </c>
    </row>
    <row r="3213" spans="1:8" x14ac:dyDescent="0.3">
      <c r="A3213" t="s">
        <v>291</v>
      </c>
      <c r="B3213">
        <f t="shared" si="6470"/>
        <v>20</v>
      </c>
      <c r="C3213">
        <f t="shared" si="6471"/>
        <v>10</v>
      </c>
      <c r="E3213">
        <f t="shared" ref="E3213" si="6581">plan_id</f>
        <v>832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10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1288863851</v>
      </c>
    </row>
    <row r="3214" spans="1:8" x14ac:dyDescent="0.3">
      <c r="A3214" t="s">
        <v>291</v>
      </c>
      <c r="B3214">
        <f t="shared" si="6470"/>
        <v>20</v>
      </c>
      <c r="C3214">
        <f t="shared" si="6471"/>
        <v>11</v>
      </c>
      <c r="E3214">
        <f t="shared" ref="E3214" si="6583">plan_id</f>
        <v>832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10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-61466736</v>
      </c>
    </row>
    <row r="3215" spans="1:8" x14ac:dyDescent="0.3">
      <c r="A3215" t="s">
        <v>291</v>
      </c>
      <c r="B3215">
        <f t="shared" si="6470"/>
        <v>20</v>
      </c>
      <c r="C3215">
        <f t="shared" si="6471"/>
        <v>12</v>
      </c>
      <c r="E3215">
        <f t="shared" ref="E3215" si="6585">plan_id</f>
        <v>832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10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1.0500789314630252</v>
      </c>
    </row>
    <row r="3216" spans="1:8" x14ac:dyDescent="0.3">
      <c r="A3216" t="s">
        <v>291</v>
      </c>
      <c r="B3216">
        <f t="shared" si="6470"/>
        <v>20</v>
      </c>
      <c r="C3216">
        <f t="shared" si="6471"/>
        <v>13</v>
      </c>
      <c r="E3216">
        <f t="shared" ref="E3216" si="6587">plan_id</f>
        <v>832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10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20319600000</v>
      </c>
    </row>
    <row r="3217" spans="1:8" x14ac:dyDescent="0.3">
      <c r="A3217" t="s">
        <v>291</v>
      </c>
      <c r="B3217">
        <f t="shared" si="6470"/>
        <v>20</v>
      </c>
      <c r="C3217">
        <f t="shared" si="6471"/>
        <v>14</v>
      </c>
      <c r="E3217">
        <f t="shared" ref="E3217" si="6589">plan_id</f>
        <v>832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10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30871900000</v>
      </c>
    </row>
    <row r="3218" spans="1:8" x14ac:dyDescent="0.3">
      <c r="A3218" t="s">
        <v>291</v>
      </c>
      <c r="B3218">
        <f t="shared" si="6470"/>
        <v>20</v>
      </c>
      <c r="C3218">
        <f t="shared" si="6471"/>
        <v>15</v>
      </c>
      <c r="E3218">
        <f t="shared" ref="E3218" si="6591">plan_id</f>
        <v>832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10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10552300000</v>
      </c>
    </row>
    <row r="3219" spans="1:8" x14ac:dyDescent="0.3">
      <c r="A3219" t="s">
        <v>291</v>
      </c>
      <c r="B3219">
        <f t="shared" si="6470"/>
        <v>20</v>
      </c>
      <c r="C3219">
        <f t="shared" si="6471"/>
        <v>16</v>
      </c>
      <c r="E3219">
        <f t="shared" ref="E3219" si="6593">plan_id</f>
        <v>832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10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0.65800000000000003</v>
      </c>
    </row>
    <row r="3220" spans="1:8" x14ac:dyDescent="0.3">
      <c r="A3220" t="s">
        <v>291</v>
      </c>
      <c r="B3220">
        <f t="shared" si="6470"/>
        <v>20</v>
      </c>
      <c r="C3220">
        <f t="shared" si="6471"/>
        <v>17</v>
      </c>
      <c r="E3220">
        <f t="shared" ref="E3220" si="6595">plan_id</f>
        <v>832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10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3998100000</v>
      </c>
    </row>
    <row r="3221" spans="1:8" x14ac:dyDescent="0.3">
      <c r="A3221" t="s">
        <v>291</v>
      </c>
      <c r="B3221">
        <f t="shared" si="6470"/>
        <v>20</v>
      </c>
      <c r="C3221">
        <f t="shared" si="6471"/>
        <v>18</v>
      </c>
      <c r="E3221">
        <f t="shared" ref="E3221" si="6597">plan_id</f>
        <v>832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10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0.30699510142317599</v>
      </c>
    </row>
    <row r="3222" spans="1:8" x14ac:dyDescent="0.3">
      <c r="A3222" t="s">
        <v>291</v>
      </c>
      <c r="B3222">
        <f t="shared" si="6470"/>
        <v>20</v>
      </c>
      <c r="C3222">
        <f t="shared" si="6471"/>
        <v>19</v>
      </c>
      <c r="E3222">
        <f t="shared" ref="E3222" si="6599">plan_id</f>
        <v>832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10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291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832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10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21046702165</v>
      </c>
    </row>
    <row r="3224" spans="1:8" x14ac:dyDescent="0.3">
      <c r="A3224" t="s">
        <v>291</v>
      </c>
      <c r="B3224">
        <f t="shared" si="6601"/>
        <v>20</v>
      </c>
      <c r="C3224">
        <f t="shared" si="6602"/>
        <v>21</v>
      </c>
      <c r="E3224">
        <f t="shared" ref="E3224" si="6605">plan_id</f>
        <v>832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10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0.68174301435933649</v>
      </c>
    </row>
    <row r="3225" spans="1:8" x14ac:dyDescent="0.3">
      <c r="A3225" t="s">
        <v>291</v>
      </c>
      <c r="B3225">
        <f t="shared" si="6601"/>
        <v>20</v>
      </c>
      <c r="C3225">
        <f t="shared" si="6602"/>
        <v>22</v>
      </c>
      <c r="E3225">
        <f t="shared" ref="E3225" si="6607">plan_id</f>
        <v>832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10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291</v>
      </c>
      <c r="B3226">
        <f t="shared" si="6601"/>
        <v>20</v>
      </c>
      <c r="C3226">
        <f t="shared" si="6602"/>
        <v>23</v>
      </c>
      <c r="E3226">
        <f t="shared" ref="E3226" si="6609">plan_id</f>
        <v>832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10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291</v>
      </c>
      <c r="B3227">
        <f t="shared" si="6601"/>
        <v>20</v>
      </c>
      <c r="C3227">
        <f t="shared" si="6602"/>
        <v>24</v>
      </c>
      <c r="E3227">
        <f t="shared" ref="E3227" si="6611">plan_id</f>
        <v>832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10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119000</v>
      </c>
    </row>
    <row r="3228" spans="1:8" x14ac:dyDescent="0.3">
      <c r="A3228" t="s">
        <v>291</v>
      </c>
      <c r="B3228">
        <f t="shared" si="6601"/>
        <v>20</v>
      </c>
      <c r="C3228">
        <f t="shared" si="6602"/>
        <v>25</v>
      </c>
      <c r="E3228">
        <f t="shared" ref="E3228" si="6613">plan_id</f>
        <v>832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10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2116953537</v>
      </c>
    </row>
    <row r="3229" spans="1:8" x14ac:dyDescent="0.3">
      <c r="A3229" t="s">
        <v>291</v>
      </c>
      <c r="B3229">
        <f t="shared" si="6601"/>
        <v>20</v>
      </c>
      <c r="C3229">
        <f t="shared" si="6602"/>
        <v>26</v>
      </c>
      <c r="E3229">
        <f t="shared" ref="E3229" si="6615">plan_id</f>
        <v>832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10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48671220</v>
      </c>
    </row>
    <row r="3230" spans="1:8" x14ac:dyDescent="0.3">
      <c r="A3230" t="s">
        <v>291</v>
      </c>
      <c r="B3230">
        <f t="shared" si="6601"/>
        <v>20</v>
      </c>
      <c r="C3230">
        <f t="shared" si="6602"/>
        <v>27</v>
      </c>
      <c r="E3230">
        <f t="shared" ref="E3230" si="6617">plan_id</f>
        <v>832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10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14046725</v>
      </c>
    </row>
    <row r="3231" spans="1:8" x14ac:dyDescent="0.3">
      <c r="A3231" t="s">
        <v>291</v>
      </c>
      <c r="B3231">
        <f t="shared" si="6601"/>
        <v>20</v>
      </c>
      <c r="C3231">
        <f t="shared" si="6602"/>
        <v>28</v>
      </c>
      <c r="E3231">
        <f t="shared" ref="E3231" si="6619">plan_id</f>
        <v>832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10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17436894</v>
      </c>
    </row>
    <row r="3232" spans="1:8" x14ac:dyDescent="0.3">
      <c r="A3232" t="s">
        <v>291</v>
      </c>
      <c r="B3232">
        <f t="shared" si="6601"/>
        <v>20</v>
      </c>
      <c r="C3232">
        <f t="shared" si="6602"/>
        <v>29</v>
      </c>
      <c r="E3232">
        <f t="shared" ref="E3232" si="6621">plan_id</f>
        <v>832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10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2197108376</v>
      </c>
    </row>
    <row r="3233" spans="1:8" x14ac:dyDescent="0.3">
      <c r="A3233" t="s">
        <v>291</v>
      </c>
      <c r="B3233">
        <f t="shared" si="6601"/>
        <v>21</v>
      </c>
      <c r="C3233">
        <f t="shared" si="6602"/>
        <v>3</v>
      </c>
      <c r="E3233">
        <f t="shared" ref="E3233" si="6623">plan_id</f>
        <v>832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10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291</v>
      </c>
      <c r="B3234">
        <f t="shared" si="6601"/>
        <v>21</v>
      </c>
      <c r="C3234">
        <f t="shared" si="6602"/>
        <v>4</v>
      </c>
      <c r="E3234">
        <f t="shared" ref="E3234" si="6625">plan_id</f>
        <v>832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10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291</v>
      </c>
      <c r="B3235">
        <f t="shared" si="6601"/>
        <v>21</v>
      </c>
      <c r="C3235">
        <f t="shared" si="6602"/>
        <v>5</v>
      </c>
      <c r="E3235">
        <f t="shared" ref="E3235" si="6627">plan_id</f>
        <v>832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10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291</v>
      </c>
      <c r="B3236">
        <f t="shared" si="6601"/>
        <v>21</v>
      </c>
      <c r="C3236">
        <f t="shared" si="6602"/>
        <v>6</v>
      </c>
      <c r="E3236">
        <f t="shared" ref="E3236" si="6629">plan_id</f>
        <v>832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10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291</v>
      </c>
      <c r="B3237">
        <f t="shared" si="6601"/>
        <v>21</v>
      </c>
      <c r="C3237">
        <f t="shared" si="6602"/>
        <v>7</v>
      </c>
      <c r="E3237">
        <f t="shared" ref="E3237" si="6631">plan_id</f>
        <v>832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10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291</v>
      </c>
      <c r="B3238">
        <f t="shared" si="6601"/>
        <v>21</v>
      </c>
      <c r="C3238">
        <f t="shared" si="6602"/>
        <v>8</v>
      </c>
      <c r="E3238">
        <f t="shared" ref="E3238" si="6633">plan_id</f>
        <v>832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10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291</v>
      </c>
      <c r="B3239">
        <f t="shared" si="6601"/>
        <v>21</v>
      </c>
      <c r="C3239">
        <f t="shared" si="6602"/>
        <v>9</v>
      </c>
      <c r="E3239">
        <f t="shared" ref="E3239" si="6635">plan_id</f>
        <v>832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10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1246577897</v>
      </c>
    </row>
    <row r="3240" spans="1:8" x14ac:dyDescent="0.3">
      <c r="A3240" t="s">
        <v>291</v>
      </c>
      <c r="B3240">
        <f t="shared" si="6601"/>
        <v>21</v>
      </c>
      <c r="C3240">
        <f t="shared" si="6602"/>
        <v>10</v>
      </c>
      <c r="E3240">
        <f t="shared" ref="E3240" si="6637">plan_id</f>
        <v>832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10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1306003522</v>
      </c>
    </row>
    <row r="3241" spans="1:8" x14ac:dyDescent="0.3">
      <c r="A3241" t="s">
        <v>291</v>
      </c>
      <c r="B3241">
        <f t="shared" si="6601"/>
        <v>21</v>
      </c>
      <c r="C3241">
        <f t="shared" si="6602"/>
        <v>11</v>
      </c>
      <c r="E3241">
        <f t="shared" ref="E3241" si="6639">plan_id</f>
        <v>832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10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-59425625</v>
      </c>
    </row>
    <row r="3242" spans="1:8" x14ac:dyDescent="0.3">
      <c r="A3242" t="s">
        <v>291</v>
      </c>
      <c r="B3242">
        <f t="shared" si="6601"/>
        <v>21</v>
      </c>
      <c r="C3242">
        <f t="shared" si="6602"/>
        <v>12</v>
      </c>
      <c r="E3242">
        <f t="shared" ref="E3242" si="6641">plan_id</f>
        <v>832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10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1.0476710080798104</v>
      </c>
    </row>
    <row r="3243" spans="1:8" x14ac:dyDescent="0.3">
      <c r="A3243" t="s">
        <v>291</v>
      </c>
      <c r="B3243">
        <f t="shared" si="6601"/>
        <v>21</v>
      </c>
      <c r="C3243">
        <f t="shared" si="6602"/>
        <v>13</v>
      </c>
      <c r="E3243">
        <f t="shared" ref="E3243" si="6643">plan_id</f>
        <v>832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10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21183200000</v>
      </c>
    </row>
    <row r="3244" spans="1:8" x14ac:dyDescent="0.3">
      <c r="A3244" t="s">
        <v>291</v>
      </c>
      <c r="B3244">
        <f t="shared" si="6601"/>
        <v>21</v>
      </c>
      <c r="C3244">
        <f t="shared" si="6602"/>
        <v>14</v>
      </c>
      <c r="E3244">
        <f t="shared" ref="E3244" si="6645">plan_id</f>
        <v>832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10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31574100000</v>
      </c>
    </row>
    <row r="3245" spans="1:8" x14ac:dyDescent="0.3">
      <c r="A3245" t="s">
        <v>291</v>
      </c>
      <c r="B3245">
        <f t="shared" si="6601"/>
        <v>21</v>
      </c>
      <c r="C3245">
        <f t="shared" si="6602"/>
        <v>15</v>
      </c>
      <c r="E3245">
        <f t="shared" ref="E3245" si="6647">plan_id</f>
        <v>832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10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10390900000</v>
      </c>
    </row>
    <row r="3246" spans="1:8" x14ac:dyDescent="0.3">
      <c r="A3246" t="s">
        <v>291</v>
      </c>
      <c r="B3246">
        <f t="shared" si="6601"/>
        <v>21</v>
      </c>
      <c r="C3246">
        <f t="shared" si="6602"/>
        <v>16</v>
      </c>
      <c r="E3246">
        <f t="shared" ref="E3246" si="6649">plan_id</f>
        <v>832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10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0.67100000000000004</v>
      </c>
    </row>
    <row r="3247" spans="1:8" x14ac:dyDescent="0.3">
      <c r="A3247" t="s">
        <v>291</v>
      </c>
      <c r="B3247">
        <f t="shared" si="6601"/>
        <v>21</v>
      </c>
      <c r="C3247">
        <f t="shared" si="6602"/>
        <v>17</v>
      </c>
      <c r="E3247">
        <f t="shared" ref="E3247" si="6651">plan_id</f>
        <v>832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10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4071800000</v>
      </c>
    </row>
    <row r="3248" spans="1:8" x14ac:dyDescent="0.3">
      <c r="A3248" t="s">
        <v>291</v>
      </c>
      <c r="B3248">
        <f t="shared" si="6601"/>
        <v>21</v>
      </c>
      <c r="C3248">
        <f t="shared" si="6602"/>
        <v>18</v>
      </c>
      <c r="E3248">
        <f t="shared" ref="E3248" si="6653">plan_id</f>
        <v>832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10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0.30614909794194212</v>
      </c>
    </row>
    <row r="3249" spans="1:8" x14ac:dyDescent="0.3">
      <c r="A3249" t="s">
        <v>291</v>
      </c>
      <c r="B3249">
        <f t="shared" si="6601"/>
        <v>21</v>
      </c>
      <c r="C3249">
        <f t="shared" si="6602"/>
        <v>19</v>
      </c>
      <c r="E3249">
        <f t="shared" ref="E3249" si="6656">plan_id</f>
        <v>832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10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291</v>
      </c>
      <c r="B3250">
        <f t="shared" si="6601"/>
        <v>21</v>
      </c>
      <c r="C3250">
        <f t="shared" si="6602"/>
        <v>20</v>
      </c>
      <c r="E3250">
        <f t="shared" ref="E3250" si="6658">plan_id</f>
        <v>832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10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21652482372</v>
      </c>
    </row>
    <row r="3251" spans="1:8" x14ac:dyDescent="0.3">
      <c r="A3251" t="s">
        <v>291</v>
      </c>
      <c r="B3251">
        <f t="shared" si="6601"/>
        <v>21</v>
      </c>
      <c r="C3251">
        <f t="shared" si="6602"/>
        <v>21</v>
      </c>
      <c r="E3251">
        <f t="shared" ref="E3251" si="6660">plan_id</f>
        <v>832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10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0.68576720704628158</v>
      </c>
    </row>
    <row r="3252" spans="1:8" x14ac:dyDescent="0.3">
      <c r="A3252" t="s">
        <v>291</v>
      </c>
      <c r="B3252">
        <f t="shared" si="6601"/>
        <v>21</v>
      </c>
      <c r="C3252">
        <f t="shared" si="6602"/>
        <v>22</v>
      </c>
      <c r="E3252">
        <f t="shared" ref="E3252" si="6662">plan_id</f>
        <v>832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10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291</v>
      </c>
      <c r="B3253">
        <f t="shared" si="6601"/>
        <v>21</v>
      </c>
      <c r="C3253">
        <f t="shared" si="6602"/>
        <v>23</v>
      </c>
      <c r="E3253">
        <f t="shared" ref="E3253" si="6664">plan_id</f>
        <v>832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10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291</v>
      </c>
      <c r="B3254">
        <f t="shared" si="6601"/>
        <v>21</v>
      </c>
      <c r="C3254">
        <f t="shared" si="6602"/>
        <v>24</v>
      </c>
      <c r="E3254">
        <f t="shared" ref="E3254" si="6666">plan_id</f>
        <v>832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10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-161341000</v>
      </c>
    </row>
    <row r="3255" spans="1:8" x14ac:dyDescent="0.3">
      <c r="A3255" t="s">
        <v>291</v>
      </c>
      <c r="B3255">
        <f t="shared" si="6601"/>
        <v>21</v>
      </c>
      <c r="C3255">
        <f t="shared" si="6602"/>
        <v>25</v>
      </c>
      <c r="E3255">
        <f t="shared" ref="E3255" si="6668">plan_id</f>
        <v>832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10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2163684514</v>
      </c>
    </row>
    <row r="3256" spans="1:8" x14ac:dyDescent="0.3">
      <c r="A3256" t="s">
        <v>291</v>
      </c>
      <c r="B3256">
        <f t="shared" si="6601"/>
        <v>21</v>
      </c>
      <c r="C3256">
        <f t="shared" si="6602"/>
        <v>26</v>
      </c>
      <c r="E3256">
        <f t="shared" ref="E3256" si="6670">plan_id</f>
        <v>832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10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50301709</v>
      </c>
    </row>
    <row r="3257" spans="1:8" x14ac:dyDescent="0.3">
      <c r="A3257" t="s">
        <v>291</v>
      </c>
      <c r="B3257">
        <f t="shared" si="6601"/>
        <v>21</v>
      </c>
      <c r="C3257">
        <f t="shared" si="6602"/>
        <v>27</v>
      </c>
      <c r="E3257">
        <f t="shared" ref="E3257" si="6672">plan_id</f>
        <v>832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10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13445962</v>
      </c>
    </row>
    <row r="3258" spans="1:8" x14ac:dyDescent="0.3">
      <c r="A3258" t="s">
        <v>291</v>
      </c>
      <c r="B3258">
        <f t="shared" si="6601"/>
        <v>21</v>
      </c>
      <c r="C3258">
        <f t="shared" si="6602"/>
        <v>28</v>
      </c>
      <c r="E3258">
        <f t="shared" ref="E3258" si="6674">plan_id</f>
        <v>832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10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3448280</v>
      </c>
    </row>
    <row r="3259" spans="1:8" x14ac:dyDescent="0.3">
      <c r="A3259" t="s">
        <v>291</v>
      </c>
      <c r="B3259">
        <f t="shared" si="6601"/>
        <v>21</v>
      </c>
      <c r="C3259">
        <f t="shared" si="6602"/>
        <v>29</v>
      </c>
      <c r="E3259">
        <f t="shared" ref="E3259" si="6676">plan_id</f>
        <v>832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10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2230880465</v>
      </c>
    </row>
    <row r="3260" spans="1:8" x14ac:dyDescent="0.3">
      <c r="A3260" t="s">
        <v>291</v>
      </c>
      <c r="B3260">
        <f t="shared" si="6601"/>
        <v>22</v>
      </c>
      <c r="C3260">
        <f t="shared" si="6602"/>
        <v>3</v>
      </c>
      <c r="E3260">
        <f t="shared" ref="E3260" si="6678">plan_id</f>
        <v>832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10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291</v>
      </c>
      <c r="B3261">
        <f t="shared" si="6601"/>
        <v>22</v>
      </c>
      <c r="C3261">
        <f t="shared" si="6602"/>
        <v>4</v>
      </c>
      <c r="E3261">
        <f t="shared" ref="E3261" si="6680">plan_id</f>
        <v>832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10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291</v>
      </c>
      <c r="B3262">
        <f t="shared" si="6601"/>
        <v>22</v>
      </c>
      <c r="C3262">
        <f t="shared" si="6602"/>
        <v>5</v>
      </c>
      <c r="E3262">
        <f t="shared" ref="E3262" si="6682">plan_id</f>
        <v>832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10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291</v>
      </c>
      <c r="B3263">
        <f t="shared" si="6601"/>
        <v>22</v>
      </c>
      <c r="C3263">
        <f t="shared" si="6602"/>
        <v>6</v>
      </c>
      <c r="E3263">
        <f t="shared" ref="E3263" si="6684">plan_id</f>
        <v>832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10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291</v>
      </c>
      <c r="B3264">
        <f t="shared" si="6601"/>
        <v>22</v>
      </c>
      <c r="C3264">
        <f t="shared" si="6602"/>
        <v>7</v>
      </c>
      <c r="E3264">
        <f t="shared" ref="E3264" si="6686">plan_id</f>
        <v>832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10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291</v>
      </c>
      <c r="B3265">
        <f t="shared" si="6601"/>
        <v>22</v>
      </c>
      <c r="C3265">
        <f t="shared" si="6602"/>
        <v>8</v>
      </c>
      <c r="E3265">
        <f t="shared" ref="E3265" si="6688">plan_id</f>
        <v>832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10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291</v>
      </c>
      <c r="B3266">
        <f t="shared" si="6601"/>
        <v>22</v>
      </c>
      <c r="C3266">
        <f t="shared" si="6602"/>
        <v>9</v>
      </c>
      <c r="E3266">
        <f t="shared" ref="E3266" si="6690">plan_id</f>
        <v>832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10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1221266156</v>
      </c>
    </row>
    <row r="3267" spans="1:8" x14ac:dyDescent="0.3">
      <c r="A3267" t="s">
        <v>291</v>
      </c>
      <c r="B3267">
        <f t="shared" si="6601"/>
        <v>22</v>
      </c>
      <c r="C3267">
        <f t="shared" si="6602"/>
        <v>10</v>
      </c>
      <c r="E3267">
        <f t="shared" ref="E3267" si="6692">plan_id</f>
        <v>832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10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1313932563</v>
      </c>
    </row>
    <row r="3268" spans="1:8" x14ac:dyDescent="0.3">
      <c r="A3268" t="s">
        <v>291</v>
      </c>
      <c r="B3268">
        <f t="shared" si="6601"/>
        <v>22</v>
      </c>
      <c r="C3268">
        <f t="shared" si="6602"/>
        <v>11</v>
      </c>
      <c r="E3268">
        <f t="shared" ref="E3268" si="6694">plan_id</f>
        <v>832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10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-92666407</v>
      </c>
    </row>
    <row r="3269" spans="1:8" x14ac:dyDescent="0.3">
      <c r="A3269" t="s">
        <v>291</v>
      </c>
      <c r="B3269">
        <f t="shared" si="6601"/>
        <v>22</v>
      </c>
      <c r="C3269">
        <f t="shared" si="6602"/>
        <v>12</v>
      </c>
      <c r="E3269">
        <f t="shared" ref="E3269" si="6696">plan_id</f>
        <v>832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10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1.0758773233375347</v>
      </c>
    </row>
    <row r="3270" spans="1:8" x14ac:dyDescent="0.3">
      <c r="A3270" t="s">
        <v>291</v>
      </c>
      <c r="B3270">
        <f t="shared" si="6601"/>
        <v>22</v>
      </c>
      <c r="C3270">
        <f t="shared" si="6602"/>
        <v>13</v>
      </c>
      <c r="E3270">
        <f t="shared" ref="E3270" si="6698">plan_id</f>
        <v>832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10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21971000000</v>
      </c>
    </row>
    <row r="3271" spans="1:8" x14ac:dyDescent="0.3">
      <c r="A3271" t="s">
        <v>291</v>
      </c>
      <c r="B3271">
        <f t="shared" si="6601"/>
        <v>22</v>
      </c>
      <c r="C3271">
        <f t="shared" si="6602"/>
        <v>14</v>
      </c>
      <c r="E3271">
        <f t="shared" ref="E3271" si="6700">plan_id</f>
        <v>832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10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32341000000</v>
      </c>
    </row>
    <row r="3272" spans="1:8" x14ac:dyDescent="0.3">
      <c r="A3272" t="s">
        <v>291</v>
      </c>
      <c r="B3272">
        <f t="shared" si="6601"/>
        <v>22</v>
      </c>
      <c r="C3272">
        <f t="shared" si="6602"/>
        <v>15</v>
      </c>
      <c r="E3272">
        <f t="shared" ref="E3272" si="6702">plan_id</f>
        <v>832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10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10370000000</v>
      </c>
    </row>
    <row r="3273" spans="1:8" x14ac:dyDescent="0.3">
      <c r="A3273" t="s">
        <v>291</v>
      </c>
      <c r="B3273">
        <f t="shared" si="6601"/>
        <v>22</v>
      </c>
      <c r="C3273">
        <f t="shared" si="6602"/>
        <v>16</v>
      </c>
      <c r="E3273">
        <f t="shared" ref="E3273" si="6704">plan_id</f>
        <v>832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10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0.67900000000000005</v>
      </c>
    </row>
    <row r="3274" spans="1:8" x14ac:dyDescent="0.3">
      <c r="A3274" t="s">
        <v>291</v>
      </c>
      <c r="B3274">
        <f t="shared" si="6601"/>
        <v>22</v>
      </c>
      <c r="C3274">
        <f t="shared" si="6602"/>
        <v>17</v>
      </c>
      <c r="E3274">
        <f t="shared" ref="E3274" si="6706">plan_id</f>
        <v>832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10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4229600000.0000005</v>
      </c>
    </row>
    <row r="3275" spans="1:8" x14ac:dyDescent="0.3">
      <c r="A3275" t="s">
        <v>291</v>
      </c>
      <c r="B3275">
        <f t="shared" si="6601"/>
        <v>22</v>
      </c>
      <c r="C3275">
        <f t="shared" si="6602"/>
        <v>18</v>
      </c>
      <c r="E3275">
        <f t="shared" ref="E3275" si="6708">plan_id</f>
        <v>832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10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0.28874270758464154</v>
      </c>
    </row>
    <row r="3276" spans="1:8" x14ac:dyDescent="0.3">
      <c r="A3276" t="s">
        <v>291</v>
      </c>
      <c r="B3276">
        <f t="shared" si="6601"/>
        <v>22</v>
      </c>
      <c r="C3276">
        <f t="shared" si="6602"/>
        <v>19</v>
      </c>
      <c r="E3276">
        <f t="shared" ref="E3276" si="6710">plan_id</f>
        <v>832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10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291</v>
      </c>
      <c r="B3277">
        <f t="shared" si="6601"/>
        <v>22</v>
      </c>
      <c r="C3277">
        <f t="shared" si="6602"/>
        <v>20</v>
      </c>
      <c r="E3277">
        <f t="shared" ref="E3277" si="6712">plan_id</f>
        <v>832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10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21220586002</v>
      </c>
    </row>
    <row r="3278" spans="1:8" x14ac:dyDescent="0.3">
      <c r="A3278" t="s">
        <v>291</v>
      </c>
      <c r="B3278">
        <f t="shared" si="6601"/>
        <v>22</v>
      </c>
      <c r="C3278">
        <f t="shared" si="6602"/>
        <v>21</v>
      </c>
      <c r="E3278">
        <f t="shared" ref="E3278" si="6714">plan_id</f>
        <v>832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10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0.65615120132339755</v>
      </c>
    </row>
    <row r="3279" spans="1:8" x14ac:dyDescent="0.3">
      <c r="A3279" t="s">
        <v>291</v>
      </c>
      <c r="B3279">
        <f t="shared" si="6601"/>
        <v>22</v>
      </c>
      <c r="C3279">
        <f t="shared" si="6602"/>
        <v>22</v>
      </c>
      <c r="E3279">
        <f t="shared" ref="E3279" si="6716">plan_id</f>
        <v>832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10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291</v>
      </c>
      <c r="B3280">
        <f t="shared" si="6601"/>
        <v>22</v>
      </c>
      <c r="C3280">
        <f t="shared" si="6602"/>
        <v>23</v>
      </c>
      <c r="E3280">
        <f t="shared" ref="E3280" si="6718">plan_id</f>
        <v>832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10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291</v>
      </c>
      <c r="B3281">
        <f t="shared" si="6601"/>
        <v>22</v>
      </c>
      <c r="C3281">
        <f t="shared" si="6602"/>
        <v>24</v>
      </c>
      <c r="E3281">
        <f t="shared" ref="E3281" si="6720">plan_id</f>
        <v>832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10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-20971000</v>
      </c>
    </row>
    <row r="3282" spans="1:8" x14ac:dyDescent="0.3">
      <c r="A3282" t="s">
        <v>291</v>
      </c>
      <c r="B3282">
        <f t="shared" si="6601"/>
        <v>22</v>
      </c>
      <c r="C3282">
        <f t="shared" si="6602"/>
        <v>25</v>
      </c>
      <c r="E3282">
        <f t="shared" ref="E3282" si="6722">plan_id</f>
        <v>832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10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2193873471</v>
      </c>
    </row>
    <row r="3283" spans="1:8" x14ac:dyDescent="0.3">
      <c r="A3283" t="s">
        <v>291</v>
      </c>
      <c r="B3283">
        <f t="shared" si="6601"/>
        <v>22</v>
      </c>
      <c r="C3283">
        <f t="shared" si="6602"/>
        <v>26</v>
      </c>
      <c r="E3283">
        <f t="shared" ref="E3283" si="6724">plan_id</f>
        <v>832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10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50225236</v>
      </c>
    </row>
    <row r="3284" spans="1:8" x14ac:dyDescent="0.3">
      <c r="A3284" t="s">
        <v>291</v>
      </c>
      <c r="B3284">
        <f t="shared" si="6601"/>
        <v>22</v>
      </c>
      <c r="C3284">
        <f t="shared" si="6602"/>
        <v>27</v>
      </c>
      <c r="E3284">
        <f t="shared" ref="E3284" si="6726">plan_id</f>
        <v>832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10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14418014</v>
      </c>
    </row>
    <row r="3285" spans="1:8" x14ac:dyDescent="0.3">
      <c r="A3285" t="s">
        <v>291</v>
      </c>
      <c r="B3285">
        <f t="shared" si="6601"/>
        <v>22</v>
      </c>
      <c r="C3285">
        <f t="shared" si="6602"/>
        <v>28</v>
      </c>
      <c r="E3285">
        <f t="shared" ref="E3285" si="6728">plan_id</f>
        <v>832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10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3446306</v>
      </c>
    </row>
    <row r="3286" spans="1:8" x14ac:dyDescent="0.3">
      <c r="A3286" t="s">
        <v>291</v>
      </c>
      <c r="B3286">
        <f t="shared" si="6601"/>
        <v>22</v>
      </c>
      <c r="C3286">
        <f t="shared" si="6602"/>
        <v>29</v>
      </c>
      <c r="E3286">
        <f t="shared" ref="E3286" si="6730">plan_id</f>
        <v>832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10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2261963027</v>
      </c>
    </row>
    <row r="3287" spans="1:8" x14ac:dyDescent="0.3">
      <c r="A3287" t="s">
        <v>291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832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10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291</v>
      </c>
      <c r="B3288">
        <f t="shared" si="6732"/>
        <v>23</v>
      </c>
      <c r="C3288">
        <f t="shared" si="6733"/>
        <v>4</v>
      </c>
      <c r="E3288">
        <f t="shared" ref="E3288" si="6736">plan_id</f>
        <v>832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10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291</v>
      </c>
      <c r="B3289">
        <f t="shared" si="6732"/>
        <v>23</v>
      </c>
      <c r="C3289">
        <f t="shared" si="6733"/>
        <v>5</v>
      </c>
      <c r="E3289">
        <f t="shared" ref="E3289" si="6738">plan_id</f>
        <v>832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10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291</v>
      </c>
      <c r="B3290">
        <f t="shared" si="6732"/>
        <v>23</v>
      </c>
      <c r="C3290">
        <f t="shared" si="6733"/>
        <v>6</v>
      </c>
      <c r="E3290">
        <f t="shared" ref="E3290" si="6740">plan_id</f>
        <v>832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10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291</v>
      </c>
      <c r="B3291">
        <f t="shared" si="6732"/>
        <v>23</v>
      </c>
      <c r="C3291">
        <f t="shared" si="6733"/>
        <v>7</v>
      </c>
      <c r="E3291">
        <f t="shared" ref="E3291" si="6742">plan_id</f>
        <v>832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10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291</v>
      </c>
      <c r="B3292">
        <f t="shared" si="6732"/>
        <v>23</v>
      </c>
      <c r="C3292">
        <f t="shared" si="6733"/>
        <v>8</v>
      </c>
      <c r="E3292">
        <f t="shared" ref="E3292" si="6744">plan_id</f>
        <v>832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10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291</v>
      </c>
      <c r="B3293">
        <f t="shared" si="6732"/>
        <v>23</v>
      </c>
      <c r="C3293">
        <f t="shared" si="6733"/>
        <v>9</v>
      </c>
      <c r="E3293">
        <f t="shared" ref="E3293" si="6746">plan_id</f>
        <v>832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10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1243818612</v>
      </c>
    </row>
    <row r="3294" spans="1:8" x14ac:dyDescent="0.3">
      <c r="A3294" t="s">
        <v>291</v>
      </c>
      <c r="B3294">
        <f t="shared" si="6732"/>
        <v>23</v>
      </c>
      <c r="C3294">
        <f t="shared" si="6733"/>
        <v>10</v>
      </c>
      <c r="E3294">
        <f t="shared" ref="E3294" si="6748">plan_id</f>
        <v>832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10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1127265199</v>
      </c>
    </row>
    <row r="3295" spans="1:8" x14ac:dyDescent="0.3">
      <c r="A3295" t="s">
        <v>291</v>
      </c>
      <c r="B3295">
        <f t="shared" si="6732"/>
        <v>23</v>
      </c>
      <c r="C3295">
        <f t="shared" si="6733"/>
        <v>11</v>
      </c>
      <c r="E3295">
        <f t="shared" ref="E3295" si="6750">plan_id</f>
        <v>832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10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116553413</v>
      </c>
    </row>
    <row r="3296" spans="1:8" x14ac:dyDescent="0.3">
      <c r="A3296" t="s">
        <v>291</v>
      </c>
      <c r="B3296">
        <f t="shared" si="6732"/>
        <v>23</v>
      </c>
      <c r="C3296">
        <f t="shared" si="6733"/>
        <v>12</v>
      </c>
      <c r="E3296">
        <f t="shared" ref="E3296" si="6752">plan_id</f>
        <v>832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10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0.90629388250382603</v>
      </c>
    </row>
    <row r="3297" spans="1:8" x14ac:dyDescent="0.3">
      <c r="A3297" t="s">
        <v>291</v>
      </c>
      <c r="B3297">
        <f t="shared" si="6732"/>
        <v>23</v>
      </c>
      <c r="C3297">
        <f t="shared" si="6733"/>
        <v>13</v>
      </c>
      <c r="E3297">
        <f t="shared" ref="E3297" si="6754">plan_id</f>
        <v>832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10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23742600000</v>
      </c>
    </row>
    <row r="3298" spans="1:8" x14ac:dyDescent="0.3">
      <c r="A3298" t="s">
        <v>291</v>
      </c>
      <c r="B3298">
        <f t="shared" si="6732"/>
        <v>23</v>
      </c>
      <c r="C3298">
        <f t="shared" si="6733"/>
        <v>14</v>
      </c>
      <c r="E3298">
        <f t="shared" ref="E3298" si="6756">plan_id</f>
        <v>832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10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33058800000.000004</v>
      </c>
    </row>
    <row r="3299" spans="1:8" x14ac:dyDescent="0.3">
      <c r="A3299" t="s">
        <v>291</v>
      </c>
      <c r="B3299">
        <f t="shared" si="6732"/>
        <v>23</v>
      </c>
      <c r="C3299">
        <f t="shared" si="6733"/>
        <v>15</v>
      </c>
      <c r="E3299">
        <f t="shared" ref="E3299" si="6758">plan_id</f>
        <v>832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10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9316200000</v>
      </c>
    </row>
    <row r="3300" spans="1:8" x14ac:dyDescent="0.3">
      <c r="A3300" t="s">
        <v>291</v>
      </c>
      <c r="B3300">
        <f t="shared" si="6732"/>
        <v>23</v>
      </c>
      <c r="C3300">
        <f t="shared" si="6733"/>
        <v>16</v>
      </c>
      <c r="E3300">
        <f t="shared" ref="E3300" si="6760">plan_id</f>
        <v>832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10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0.71799999999999997</v>
      </c>
    </row>
    <row r="3301" spans="1:8" x14ac:dyDescent="0.3">
      <c r="A3301" t="s">
        <v>291</v>
      </c>
      <c r="B3301">
        <f t="shared" si="6732"/>
        <v>23</v>
      </c>
      <c r="C3301">
        <f t="shared" si="6733"/>
        <v>17</v>
      </c>
      <c r="E3301">
        <f t="shared" ref="E3301" si="6762">plan_id</f>
        <v>832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10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4335100000</v>
      </c>
    </row>
    <row r="3302" spans="1:8" x14ac:dyDescent="0.3">
      <c r="A3302" t="s">
        <v>291</v>
      </c>
      <c r="B3302">
        <f t="shared" si="6732"/>
        <v>23</v>
      </c>
      <c r="C3302">
        <f t="shared" si="6733"/>
        <v>18</v>
      </c>
      <c r="E3302">
        <f t="shared" ref="E3302" si="6764">plan_id</f>
        <v>832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10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0.28691809000945767</v>
      </c>
    </row>
    <row r="3303" spans="1:8" x14ac:dyDescent="0.3">
      <c r="A3303" t="s">
        <v>291</v>
      </c>
      <c r="B3303">
        <f t="shared" si="6732"/>
        <v>23</v>
      </c>
      <c r="C3303">
        <f t="shared" si="6733"/>
        <v>19</v>
      </c>
      <c r="E3303">
        <f t="shared" ref="E3303" si="6766">plan_id</f>
        <v>832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10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291</v>
      </c>
      <c r="B3304">
        <f t="shared" si="6732"/>
        <v>23</v>
      </c>
      <c r="C3304">
        <f t="shared" si="6733"/>
        <v>20</v>
      </c>
      <c r="E3304">
        <f t="shared" ref="E3304" si="6768">plan_id</f>
        <v>832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10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27724128255</v>
      </c>
    </row>
    <row r="3305" spans="1:8" x14ac:dyDescent="0.3">
      <c r="A3305" t="s">
        <v>291</v>
      </c>
      <c r="B3305">
        <f t="shared" si="6732"/>
        <v>23</v>
      </c>
      <c r="C3305">
        <f t="shared" si="6733"/>
        <v>21</v>
      </c>
      <c r="E3305">
        <f t="shared" ref="E3305" si="6770">plan_id</f>
        <v>832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10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0.8386308110094739</v>
      </c>
    </row>
    <row r="3306" spans="1:8" x14ac:dyDescent="0.3">
      <c r="A3306" t="s">
        <v>291</v>
      </c>
      <c r="B3306">
        <f t="shared" si="6732"/>
        <v>23</v>
      </c>
      <c r="C3306">
        <f t="shared" si="6733"/>
        <v>22</v>
      </c>
      <c r="E3306">
        <f t="shared" ref="E3306" si="6772">plan_id</f>
        <v>832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10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291</v>
      </c>
      <c r="B3307">
        <f t="shared" si="6732"/>
        <v>23</v>
      </c>
      <c r="C3307">
        <f t="shared" si="6733"/>
        <v>23</v>
      </c>
      <c r="E3307">
        <f t="shared" ref="E3307" si="6774">plan_id</f>
        <v>832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10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291</v>
      </c>
      <c r="B3308">
        <f t="shared" si="6732"/>
        <v>23</v>
      </c>
      <c r="C3308">
        <f t="shared" si="6733"/>
        <v>24</v>
      </c>
      <c r="E3308">
        <f t="shared" ref="E3308" si="6776">plan_id</f>
        <v>832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10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-1052754000</v>
      </c>
    </row>
    <row r="3309" spans="1:8" x14ac:dyDescent="0.3">
      <c r="A3309" t="s">
        <v>291</v>
      </c>
      <c r="B3309">
        <f t="shared" si="6732"/>
        <v>23</v>
      </c>
      <c r="C3309">
        <f t="shared" si="6733"/>
        <v>25</v>
      </c>
      <c r="E3309">
        <f t="shared" ref="E3309" si="6778">plan_id</f>
        <v>832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10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2256015336</v>
      </c>
    </row>
    <row r="3310" spans="1:8" x14ac:dyDescent="0.3">
      <c r="A3310" t="s">
        <v>291</v>
      </c>
      <c r="B3310">
        <f t="shared" si="6732"/>
        <v>23</v>
      </c>
      <c r="C3310">
        <f t="shared" si="6733"/>
        <v>26</v>
      </c>
      <c r="E3310">
        <f t="shared" ref="E3310" si="6780">plan_id</f>
        <v>832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10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53095621</v>
      </c>
    </row>
    <row r="3311" spans="1:8" x14ac:dyDescent="0.3">
      <c r="A3311" t="s">
        <v>291</v>
      </c>
      <c r="B3311">
        <f t="shared" si="6732"/>
        <v>23</v>
      </c>
      <c r="C3311">
        <f t="shared" si="6733"/>
        <v>27</v>
      </c>
      <c r="E3311">
        <f t="shared" ref="E3311" si="6782">plan_id</f>
        <v>832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10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14132424</v>
      </c>
    </row>
    <row r="3312" spans="1:8" x14ac:dyDescent="0.3">
      <c r="A3312" t="s">
        <v>291</v>
      </c>
      <c r="B3312">
        <f t="shared" si="6732"/>
        <v>23</v>
      </c>
      <c r="C3312">
        <f t="shared" si="6733"/>
        <v>28</v>
      </c>
      <c r="E3312">
        <f t="shared" ref="E3312" si="6784">plan_id</f>
        <v>832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10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3812043</v>
      </c>
    </row>
    <row r="3313" spans="1:8" x14ac:dyDescent="0.3">
      <c r="A3313" t="s">
        <v>291</v>
      </c>
      <c r="B3313">
        <f t="shared" si="6732"/>
        <v>23</v>
      </c>
      <c r="C3313">
        <f t="shared" si="6733"/>
        <v>29</v>
      </c>
      <c r="E3313">
        <f t="shared" ref="E3313" si="6787">plan_id</f>
        <v>832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10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2327055424</v>
      </c>
    </row>
    <row r="3314" spans="1:8" x14ac:dyDescent="0.3">
      <c r="A3314" t="s">
        <v>291</v>
      </c>
      <c r="B3314">
        <f t="shared" si="6732"/>
        <v>24</v>
      </c>
      <c r="C3314">
        <f t="shared" si="6733"/>
        <v>3</v>
      </c>
      <c r="E3314">
        <f t="shared" ref="E3314" si="6789">plan_id</f>
        <v>832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10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291</v>
      </c>
      <c r="B3315">
        <f t="shared" si="6732"/>
        <v>24</v>
      </c>
      <c r="C3315">
        <f t="shared" si="6733"/>
        <v>4</v>
      </c>
      <c r="E3315">
        <f t="shared" ref="E3315" si="6791">plan_id</f>
        <v>832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10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291</v>
      </c>
      <c r="B3316">
        <f t="shared" si="6732"/>
        <v>24</v>
      </c>
      <c r="C3316">
        <f t="shared" si="6733"/>
        <v>5</v>
      </c>
      <c r="E3316">
        <f t="shared" ref="E3316" si="6793">plan_id</f>
        <v>832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10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291</v>
      </c>
      <c r="B3317">
        <f t="shared" si="6732"/>
        <v>24</v>
      </c>
      <c r="C3317">
        <f t="shared" si="6733"/>
        <v>6</v>
      </c>
      <c r="E3317">
        <f t="shared" ref="E3317" si="6795">plan_id</f>
        <v>832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10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291</v>
      </c>
      <c r="B3318">
        <f t="shared" si="6732"/>
        <v>24</v>
      </c>
      <c r="C3318">
        <f t="shared" si="6733"/>
        <v>7</v>
      </c>
      <c r="E3318">
        <f t="shared" ref="E3318" si="6797">plan_id</f>
        <v>832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10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291</v>
      </c>
      <c r="B3319">
        <f t="shared" si="6732"/>
        <v>24</v>
      </c>
      <c r="C3319">
        <f t="shared" si="6733"/>
        <v>8</v>
      </c>
      <c r="E3319">
        <f t="shared" ref="E3319" si="6799">plan_id</f>
        <v>832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10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291</v>
      </c>
      <c r="B3320">
        <f t="shared" si="6732"/>
        <v>24</v>
      </c>
      <c r="C3320">
        <f t="shared" si="6733"/>
        <v>9</v>
      </c>
      <c r="E3320">
        <f t="shared" ref="E3320" si="6801">plan_id</f>
        <v>832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10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1213461726</v>
      </c>
    </row>
    <row r="3321" spans="1:8" x14ac:dyDescent="0.3">
      <c r="A3321" t="s">
        <v>291</v>
      </c>
      <c r="B3321">
        <f t="shared" si="6732"/>
        <v>24</v>
      </c>
      <c r="C3321">
        <f t="shared" si="6733"/>
        <v>10</v>
      </c>
      <c r="E3321">
        <f t="shared" ref="E3321" si="6803">plan_id</f>
        <v>832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10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1357609195</v>
      </c>
    </row>
    <row r="3322" spans="1:8" x14ac:dyDescent="0.3">
      <c r="A3322" t="s">
        <v>291</v>
      </c>
      <c r="B3322">
        <f t="shared" si="6732"/>
        <v>24</v>
      </c>
      <c r="C3322">
        <f t="shared" si="6733"/>
        <v>11</v>
      </c>
      <c r="E3322">
        <f t="shared" ref="E3322" si="6805">plan_id</f>
        <v>832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10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-144147469</v>
      </c>
    </row>
    <row r="3323" spans="1:8" x14ac:dyDescent="0.3">
      <c r="A3323" t="s">
        <v>291</v>
      </c>
      <c r="B3323">
        <f t="shared" si="6732"/>
        <v>24</v>
      </c>
      <c r="C3323">
        <f t="shared" si="6733"/>
        <v>12</v>
      </c>
      <c r="E3323">
        <f t="shared" ref="E3323" si="6807">plan_id</f>
        <v>832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10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1.1187902888994787</v>
      </c>
    </row>
    <row r="3324" spans="1:8" x14ac:dyDescent="0.3">
      <c r="A3324" t="s">
        <v>291</v>
      </c>
      <c r="B3324">
        <f t="shared" si="6732"/>
        <v>24</v>
      </c>
      <c r="C3324">
        <f t="shared" si="6733"/>
        <v>13</v>
      </c>
      <c r="E3324">
        <f t="shared" ref="E3324" si="6809">plan_id</f>
        <v>832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10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25503700000</v>
      </c>
    </row>
    <row r="3325" spans="1:8" x14ac:dyDescent="0.3">
      <c r="A3325" t="s">
        <v>291</v>
      </c>
      <c r="B3325">
        <f t="shared" si="6732"/>
        <v>24</v>
      </c>
      <c r="C3325">
        <f t="shared" si="6733"/>
        <v>14</v>
      </c>
      <c r="E3325">
        <f t="shared" ref="E3325" si="6811">plan_id</f>
        <v>832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10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34593400000</v>
      </c>
    </row>
    <row r="3326" spans="1:8" x14ac:dyDescent="0.3">
      <c r="A3326" t="s">
        <v>291</v>
      </c>
      <c r="B3326">
        <f t="shared" si="6732"/>
        <v>24</v>
      </c>
      <c r="C3326">
        <f t="shared" si="6733"/>
        <v>15</v>
      </c>
      <c r="E3326">
        <f t="shared" ref="E3326" si="6813">plan_id</f>
        <v>832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10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9089700000</v>
      </c>
    </row>
    <row r="3327" spans="1:8" x14ac:dyDescent="0.3">
      <c r="A3327" t="s">
        <v>291</v>
      </c>
      <c r="B3327">
        <f t="shared" si="6732"/>
        <v>24</v>
      </c>
      <c r="C3327">
        <f t="shared" si="6733"/>
        <v>16</v>
      </c>
      <c r="E3327">
        <f t="shared" ref="E3327" si="6815">plan_id</f>
        <v>832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10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0.73699999999999999</v>
      </c>
    </row>
    <row r="3328" spans="1:8" x14ac:dyDescent="0.3">
      <c r="A3328" t="s">
        <v>291</v>
      </c>
      <c r="B3328">
        <f t="shared" si="6732"/>
        <v>24</v>
      </c>
      <c r="C3328">
        <f t="shared" si="6733"/>
        <v>17</v>
      </c>
      <c r="E3328">
        <f t="shared" ref="E3328" si="6817">plan_id</f>
        <v>832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10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4541400000</v>
      </c>
    </row>
    <row r="3329" spans="1:8" x14ac:dyDescent="0.3">
      <c r="A3329" t="s">
        <v>291</v>
      </c>
      <c r="B3329">
        <f t="shared" si="6732"/>
        <v>24</v>
      </c>
      <c r="C3329">
        <f t="shared" si="6733"/>
        <v>18</v>
      </c>
      <c r="E3329">
        <f t="shared" ref="E3329" si="6819">plan_id</f>
        <v>832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10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0.267199922050469</v>
      </c>
    </row>
    <row r="3330" spans="1:8" x14ac:dyDescent="0.3">
      <c r="A3330" t="s">
        <v>291</v>
      </c>
      <c r="B3330">
        <f t="shared" si="6732"/>
        <v>24</v>
      </c>
      <c r="C3330">
        <f t="shared" si="6733"/>
        <v>19</v>
      </c>
      <c r="E3330">
        <f t="shared" ref="E3330" si="6821">plan_id</f>
        <v>832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10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291</v>
      </c>
      <c r="B3331">
        <f t="shared" si="6732"/>
        <v>24</v>
      </c>
      <c r="C3331">
        <f t="shared" si="6733"/>
        <v>20</v>
      </c>
      <c r="E3331">
        <f t="shared" ref="E3331" si="6823">plan_id</f>
        <v>832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10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25050873120</v>
      </c>
    </row>
    <row r="3332" spans="1:8" x14ac:dyDescent="0.3">
      <c r="A3332" t="s">
        <v>291</v>
      </c>
      <c r="B3332">
        <f t="shared" si="6732"/>
        <v>24</v>
      </c>
      <c r="C3332">
        <f t="shared" si="6733"/>
        <v>21</v>
      </c>
      <c r="E3332">
        <f t="shared" ref="E3332" si="6825">plan_id</f>
        <v>832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10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0.72415180699208515</v>
      </c>
    </row>
    <row r="3333" spans="1:8" x14ac:dyDescent="0.3">
      <c r="A3333" t="s">
        <v>291</v>
      </c>
      <c r="B3333">
        <f t="shared" si="6732"/>
        <v>24</v>
      </c>
      <c r="C3333">
        <f t="shared" si="6733"/>
        <v>22</v>
      </c>
      <c r="E3333">
        <f t="shared" ref="E3333" si="6827">plan_id</f>
        <v>832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10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291</v>
      </c>
      <c r="B3334">
        <f t="shared" si="6732"/>
        <v>24</v>
      </c>
      <c r="C3334">
        <f t="shared" si="6733"/>
        <v>23</v>
      </c>
      <c r="E3334">
        <f t="shared" ref="E3334" si="6829">plan_id</f>
        <v>832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10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291</v>
      </c>
      <c r="B3335">
        <f t="shared" si="6732"/>
        <v>24</v>
      </c>
      <c r="C3335">
        <f t="shared" si="6733"/>
        <v>24</v>
      </c>
      <c r="E3335">
        <f t="shared" ref="E3335" si="6831">plan_id</f>
        <v>832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10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-227543000</v>
      </c>
    </row>
    <row r="3336" spans="1:8" x14ac:dyDescent="0.3">
      <c r="A3336" t="s">
        <v>291</v>
      </c>
      <c r="B3336">
        <f t="shared" si="6732"/>
        <v>24</v>
      </c>
      <c r="C3336">
        <f t="shared" si="6733"/>
        <v>25</v>
      </c>
      <c r="E3336">
        <f t="shared" ref="E3336" si="6833">plan_id</f>
        <v>832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10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2303868401</v>
      </c>
    </row>
    <row r="3337" spans="1:8" x14ac:dyDescent="0.3">
      <c r="A3337" t="s">
        <v>291</v>
      </c>
      <c r="B3337">
        <f t="shared" si="6732"/>
        <v>24</v>
      </c>
      <c r="C3337">
        <f t="shared" si="6733"/>
        <v>26</v>
      </c>
      <c r="E3337">
        <f t="shared" ref="E3337" si="6835">plan_id</f>
        <v>832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10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49729954</v>
      </c>
    </row>
    <row r="3338" spans="1:8" x14ac:dyDescent="0.3">
      <c r="A3338" t="s">
        <v>291</v>
      </c>
      <c r="B3338">
        <f t="shared" si="6732"/>
        <v>24</v>
      </c>
      <c r="C3338">
        <f t="shared" si="6733"/>
        <v>27</v>
      </c>
      <c r="E3338">
        <f t="shared" ref="E3338" si="6837">plan_id</f>
        <v>832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10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14554420</v>
      </c>
    </row>
    <row r="3339" spans="1:8" x14ac:dyDescent="0.3">
      <c r="A3339" t="s">
        <v>291</v>
      </c>
      <c r="B3339">
        <f t="shared" si="6732"/>
        <v>24</v>
      </c>
      <c r="C3339">
        <f t="shared" si="6733"/>
        <v>28</v>
      </c>
      <c r="E3339">
        <f t="shared" ref="E3339" si="6839">plan_id</f>
        <v>832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10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3624943</v>
      </c>
    </row>
    <row r="3340" spans="1:8" x14ac:dyDescent="0.3">
      <c r="A3340" t="s">
        <v>291</v>
      </c>
      <c r="B3340">
        <f t="shared" si="6732"/>
        <v>24</v>
      </c>
      <c r="C3340">
        <f t="shared" si="6733"/>
        <v>29</v>
      </c>
      <c r="E3340">
        <f t="shared" ref="E3340" si="6841">plan_id</f>
        <v>832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10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2371777718</v>
      </c>
    </row>
    <row r="3341" spans="1:8" x14ac:dyDescent="0.3">
      <c r="A3341" t="s">
        <v>291</v>
      </c>
      <c r="B3341">
        <f t="shared" si="6732"/>
        <v>25</v>
      </c>
      <c r="C3341">
        <f t="shared" si="6733"/>
        <v>3</v>
      </c>
      <c r="E3341">
        <f t="shared" ref="E3341" si="6843">plan_id</f>
        <v>832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10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291</v>
      </c>
      <c r="B3342">
        <f t="shared" si="6732"/>
        <v>25</v>
      </c>
      <c r="C3342">
        <f t="shared" si="6733"/>
        <v>4</v>
      </c>
      <c r="E3342">
        <f t="shared" ref="E3342" si="6845">plan_id</f>
        <v>832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10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291</v>
      </c>
      <c r="B3343">
        <f t="shared" si="6732"/>
        <v>25</v>
      </c>
      <c r="C3343">
        <f t="shared" si="6733"/>
        <v>5</v>
      </c>
      <c r="E3343">
        <f t="shared" ref="E3343" si="6847">plan_id</f>
        <v>832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10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291</v>
      </c>
      <c r="B3344">
        <f t="shared" si="6732"/>
        <v>25</v>
      </c>
      <c r="C3344">
        <f t="shared" si="6733"/>
        <v>6</v>
      </c>
      <c r="E3344">
        <f t="shared" ref="E3344" si="6849">plan_id</f>
        <v>832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10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291</v>
      </c>
      <c r="B3345">
        <f t="shared" si="6732"/>
        <v>25</v>
      </c>
      <c r="C3345">
        <f t="shared" si="6733"/>
        <v>7</v>
      </c>
      <c r="E3345">
        <f t="shared" ref="E3345" si="6851">plan_id</f>
        <v>832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10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291</v>
      </c>
      <c r="B3346">
        <f t="shared" si="6732"/>
        <v>25</v>
      </c>
      <c r="C3346">
        <f t="shared" si="6733"/>
        <v>8</v>
      </c>
      <c r="E3346">
        <f t="shared" ref="E3346" si="6853">plan_id</f>
        <v>832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10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291</v>
      </c>
      <c r="B3347">
        <f t="shared" si="6732"/>
        <v>25</v>
      </c>
      <c r="C3347">
        <f t="shared" si="6733"/>
        <v>9</v>
      </c>
      <c r="E3347">
        <f t="shared" ref="E3347" si="6855">plan_id</f>
        <v>832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10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1291584892</v>
      </c>
    </row>
    <row r="3348" spans="1:8" x14ac:dyDescent="0.3">
      <c r="A3348" t="s">
        <v>291</v>
      </c>
      <c r="B3348">
        <f t="shared" si="6732"/>
        <v>25</v>
      </c>
      <c r="C3348">
        <f t="shared" si="6733"/>
        <v>10</v>
      </c>
      <c r="E3348">
        <f t="shared" ref="E3348" si="6857">plan_id</f>
        <v>832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10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1429292002</v>
      </c>
    </row>
    <row r="3349" spans="1:8" x14ac:dyDescent="0.3">
      <c r="A3349" t="s">
        <v>291</v>
      </c>
      <c r="B3349">
        <f t="shared" si="6732"/>
        <v>25</v>
      </c>
      <c r="C3349">
        <f t="shared" si="6733"/>
        <v>11</v>
      </c>
      <c r="E3349">
        <f t="shared" ref="E3349" si="6859">plan_id</f>
        <v>832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10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-137707110</v>
      </c>
    </row>
    <row r="3350" spans="1:8" x14ac:dyDescent="0.3">
      <c r="A3350" t="s">
        <v>291</v>
      </c>
      <c r="B3350">
        <f t="shared" si="6732"/>
        <v>25</v>
      </c>
      <c r="C3350">
        <f t="shared" si="6733"/>
        <v>12</v>
      </c>
      <c r="E3350">
        <f t="shared" ref="E3350" si="6861">plan_id</f>
        <v>832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10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1.1066187060974078</v>
      </c>
    </row>
    <row r="3351" spans="1:8" x14ac:dyDescent="0.3">
      <c r="A3351" t="s">
        <v>291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832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10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26651200000</v>
      </c>
    </row>
    <row r="3352" spans="1:8" x14ac:dyDescent="0.3">
      <c r="A3352" t="s">
        <v>291</v>
      </c>
      <c r="B3352">
        <f t="shared" si="6863"/>
        <v>25</v>
      </c>
      <c r="C3352">
        <f t="shared" si="6864"/>
        <v>14</v>
      </c>
      <c r="E3352">
        <f t="shared" ref="E3352" si="6867">plan_id</f>
        <v>832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10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35159100000</v>
      </c>
    </row>
    <row r="3353" spans="1:8" x14ac:dyDescent="0.3">
      <c r="A3353" t="s">
        <v>291</v>
      </c>
      <c r="B3353">
        <f t="shared" si="6863"/>
        <v>25</v>
      </c>
      <c r="C3353">
        <f t="shared" si="6864"/>
        <v>15</v>
      </c>
      <c r="E3353">
        <f t="shared" ref="E3353" si="6869">plan_id</f>
        <v>832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10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8507900000</v>
      </c>
    </row>
    <row r="3354" spans="1:8" x14ac:dyDescent="0.3">
      <c r="A3354" t="s">
        <v>291</v>
      </c>
      <c r="B3354">
        <f t="shared" si="6863"/>
        <v>25</v>
      </c>
      <c r="C3354">
        <f t="shared" si="6864"/>
        <v>16</v>
      </c>
      <c r="E3354">
        <f t="shared" ref="E3354" si="6871">plan_id</f>
        <v>832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10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0.75800000000000001</v>
      </c>
    </row>
    <row r="3355" spans="1:8" x14ac:dyDescent="0.3">
      <c r="A3355" t="s">
        <v>291</v>
      </c>
      <c r="B3355">
        <f t="shared" si="6863"/>
        <v>25</v>
      </c>
      <c r="C3355">
        <f t="shared" si="6864"/>
        <v>17</v>
      </c>
      <c r="E3355">
        <f t="shared" ref="E3355" si="6873">plan_id</f>
        <v>832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10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4914700000</v>
      </c>
    </row>
    <row r="3356" spans="1:8" x14ac:dyDescent="0.3">
      <c r="A3356" t="s">
        <v>291</v>
      </c>
      <c r="B3356">
        <f t="shared" si="6863"/>
        <v>25</v>
      </c>
      <c r="C3356">
        <f t="shared" si="6864"/>
        <v>18</v>
      </c>
      <c r="E3356">
        <f t="shared" ref="E3356" si="6875">plan_id</f>
        <v>832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10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0.26280035241215133</v>
      </c>
    </row>
    <row r="3357" spans="1:8" x14ac:dyDescent="0.3">
      <c r="A3357" t="s">
        <v>291</v>
      </c>
      <c r="B3357">
        <f t="shared" si="6863"/>
        <v>25</v>
      </c>
      <c r="C3357">
        <f t="shared" si="6864"/>
        <v>19</v>
      </c>
      <c r="E3357">
        <f t="shared" ref="E3357" si="6877">plan_id</f>
        <v>832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10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291</v>
      </c>
      <c r="B3358">
        <f t="shared" si="6863"/>
        <v>25</v>
      </c>
      <c r="C3358">
        <f t="shared" si="6864"/>
        <v>20</v>
      </c>
      <c r="E3358">
        <f t="shared" ref="E3358" si="6879">plan_id</f>
        <v>832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10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26125186904</v>
      </c>
    </row>
    <row r="3359" spans="1:8" x14ac:dyDescent="0.3">
      <c r="A3359" t="s">
        <v>291</v>
      </c>
      <c r="B3359">
        <f t="shared" si="6863"/>
        <v>25</v>
      </c>
      <c r="C3359">
        <f t="shared" si="6864"/>
        <v>21</v>
      </c>
      <c r="E3359">
        <f t="shared" ref="E3359" si="6881">plan_id</f>
        <v>832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10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0.7430561904030536</v>
      </c>
    </row>
    <row r="3360" spans="1:8" x14ac:dyDescent="0.3">
      <c r="A3360" t="s">
        <v>291</v>
      </c>
      <c r="B3360">
        <f t="shared" si="6863"/>
        <v>25</v>
      </c>
      <c r="C3360">
        <f t="shared" si="6864"/>
        <v>22</v>
      </c>
      <c r="E3360">
        <f t="shared" ref="E3360" si="6883">plan_id</f>
        <v>832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10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291</v>
      </c>
      <c r="B3361">
        <f t="shared" si="6863"/>
        <v>25</v>
      </c>
      <c r="C3361">
        <f t="shared" si="6864"/>
        <v>23</v>
      </c>
      <c r="E3361">
        <f t="shared" ref="E3361" si="6885">plan_id</f>
        <v>832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10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291</v>
      </c>
      <c r="B3362">
        <f t="shared" si="6863"/>
        <v>25</v>
      </c>
      <c r="C3362">
        <f t="shared" si="6864"/>
        <v>24</v>
      </c>
      <c r="E3362">
        <f t="shared" ref="E3362" si="6887">plan_id</f>
        <v>832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10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-581769000</v>
      </c>
    </row>
    <row r="3363" spans="1:8" x14ac:dyDescent="0.3">
      <c r="A3363" t="s">
        <v>291</v>
      </c>
      <c r="B3363">
        <f t="shared" si="6863"/>
        <v>25</v>
      </c>
      <c r="C3363">
        <f t="shared" si="6864"/>
        <v>25</v>
      </c>
      <c r="E3363">
        <f t="shared" ref="E3363" si="6889">plan_id</f>
        <v>832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10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2380522287</v>
      </c>
    </row>
    <row r="3364" spans="1:8" x14ac:dyDescent="0.3">
      <c r="A3364" t="s">
        <v>291</v>
      </c>
      <c r="B3364">
        <f t="shared" si="6863"/>
        <v>25</v>
      </c>
      <c r="C3364">
        <f t="shared" si="6864"/>
        <v>26</v>
      </c>
      <c r="E3364">
        <f t="shared" ref="E3364" si="6891">plan_id</f>
        <v>832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10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55213046</v>
      </c>
    </row>
    <row r="3365" spans="1:8" x14ac:dyDescent="0.3">
      <c r="A3365" t="s">
        <v>291</v>
      </c>
      <c r="B3365">
        <f t="shared" si="6863"/>
        <v>25</v>
      </c>
      <c r="C3365">
        <f t="shared" si="6864"/>
        <v>27</v>
      </c>
      <c r="E3365">
        <f t="shared" ref="E3365" si="6893">plan_id</f>
        <v>832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10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14937155</v>
      </c>
    </row>
    <row r="3366" spans="1:8" x14ac:dyDescent="0.3">
      <c r="A3366" t="s">
        <v>291</v>
      </c>
      <c r="B3366">
        <f t="shared" si="6863"/>
        <v>25</v>
      </c>
      <c r="C3366">
        <f t="shared" si="6864"/>
        <v>28</v>
      </c>
      <c r="E3366">
        <f t="shared" ref="E3366" si="6895">plan_id</f>
        <v>832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10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4411009</v>
      </c>
    </row>
    <row r="3367" spans="1:8" x14ac:dyDescent="0.3">
      <c r="A3367" t="s">
        <v>291</v>
      </c>
      <c r="B3367">
        <f t="shared" si="6863"/>
        <v>25</v>
      </c>
      <c r="C3367">
        <f t="shared" si="6864"/>
        <v>29</v>
      </c>
      <c r="E3367">
        <f t="shared" ref="E3367" si="6897">plan_id</f>
        <v>832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10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2455083497</v>
      </c>
    </row>
    <row r="3368" spans="1:8" x14ac:dyDescent="0.3">
      <c r="A3368" s="102" t="s">
        <v>1190</v>
      </c>
      <c r="B3368">
        <v>3</v>
      </c>
      <c r="C3368">
        <v>3</v>
      </c>
      <c r="E3368">
        <f t="shared" ref="E3368" si="6899">plan_id</f>
        <v>832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10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02" t="s">
        <v>1190</v>
      </c>
      <c r="B3369">
        <f>B3368</f>
        <v>3</v>
      </c>
      <c r="C3369">
        <f>C3368+1</f>
        <v>4</v>
      </c>
      <c r="E3369">
        <f t="shared" ref="E3369" si="6901">plan_id</f>
        <v>832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10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02" t="s">
        <v>1190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832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10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02" t="s">
        <v>1190</v>
      </c>
      <c r="B3371">
        <f t="shared" si="6903"/>
        <v>3</v>
      </c>
      <c r="C3371">
        <f t="shared" si="6904"/>
        <v>6</v>
      </c>
      <c r="E3371">
        <f t="shared" ref="E3371" si="6907">plan_id</f>
        <v>832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10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02" t="s">
        <v>1190</v>
      </c>
      <c r="B3372">
        <f t="shared" si="6903"/>
        <v>3</v>
      </c>
      <c r="C3372">
        <f t="shared" si="6904"/>
        <v>7</v>
      </c>
      <c r="E3372">
        <f t="shared" ref="E3372" si="6909">plan_id</f>
        <v>832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10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02" t="s">
        <v>1190</v>
      </c>
      <c r="B3373">
        <f t="shared" si="6903"/>
        <v>3</v>
      </c>
      <c r="C3373">
        <f t="shared" si="6904"/>
        <v>8</v>
      </c>
      <c r="E3373">
        <f t="shared" ref="E3373" si="6911">plan_id</f>
        <v>832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10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02" t="s">
        <v>1190</v>
      </c>
      <c r="B3374">
        <f t="shared" si="6903"/>
        <v>3</v>
      </c>
      <c r="C3374">
        <f t="shared" si="6904"/>
        <v>9</v>
      </c>
      <c r="E3374">
        <f t="shared" ref="E3374" si="6913">plan_id</f>
        <v>832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10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02" t="s">
        <v>1190</v>
      </c>
      <c r="B3375">
        <f t="shared" si="6903"/>
        <v>3</v>
      </c>
      <c r="C3375">
        <f t="shared" si="6904"/>
        <v>10</v>
      </c>
      <c r="E3375">
        <f t="shared" ref="E3375" si="6915">plan_id</f>
        <v>832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10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02" t="s">
        <v>1190</v>
      </c>
      <c r="B3376">
        <f t="shared" si="6903"/>
        <v>3</v>
      </c>
      <c r="C3376">
        <f t="shared" si="6904"/>
        <v>11</v>
      </c>
      <c r="E3376">
        <f t="shared" ref="E3376" si="6917">plan_id</f>
        <v>832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10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02" t="s">
        <v>1190</v>
      </c>
      <c r="B3377">
        <f t="shared" si="6903"/>
        <v>3</v>
      </c>
      <c r="C3377">
        <f t="shared" si="6904"/>
        <v>12</v>
      </c>
      <c r="E3377">
        <f t="shared" ref="E3377" si="6920">plan_id</f>
        <v>832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10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02" t="s">
        <v>1190</v>
      </c>
      <c r="B3378">
        <f t="shared" si="6903"/>
        <v>3</v>
      </c>
      <c r="C3378">
        <f t="shared" si="6904"/>
        <v>13</v>
      </c>
      <c r="E3378">
        <f t="shared" ref="E3378" si="6922">plan_id</f>
        <v>832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10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02" t="s">
        <v>1190</v>
      </c>
      <c r="B3379">
        <f t="shared" si="6903"/>
        <v>3</v>
      </c>
      <c r="C3379">
        <f t="shared" si="6904"/>
        <v>14</v>
      </c>
      <c r="E3379">
        <f t="shared" ref="E3379" si="6924">plan_id</f>
        <v>832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10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02" t="s">
        <v>1190</v>
      </c>
      <c r="B3380">
        <f t="shared" si="6903"/>
        <v>3</v>
      </c>
      <c r="C3380">
        <f t="shared" si="6904"/>
        <v>15</v>
      </c>
      <c r="E3380">
        <f t="shared" ref="E3380" si="6926">plan_id</f>
        <v>832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10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02" t="s">
        <v>1190</v>
      </c>
      <c r="B3381">
        <f t="shared" si="6903"/>
        <v>3</v>
      </c>
      <c r="C3381">
        <f t="shared" si="6904"/>
        <v>16</v>
      </c>
      <c r="E3381">
        <f t="shared" ref="E3381" si="6928">plan_id</f>
        <v>832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10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02" t="s">
        <v>1190</v>
      </c>
      <c r="B3382">
        <f t="shared" si="6903"/>
        <v>3</v>
      </c>
      <c r="C3382">
        <f t="shared" si="6904"/>
        <v>17</v>
      </c>
      <c r="E3382">
        <f t="shared" ref="E3382" si="6930">plan_id</f>
        <v>832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10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02" t="s">
        <v>1190</v>
      </c>
      <c r="B3383">
        <f t="shared" si="6903"/>
        <v>3</v>
      </c>
      <c r="C3383">
        <f t="shared" si="6904"/>
        <v>18</v>
      </c>
      <c r="E3383">
        <f t="shared" ref="E3383" si="6932">plan_id</f>
        <v>832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10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02" t="s">
        <v>1190</v>
      </c>
      <c r="B3384">
        <f t="shared" si="6903"/>
        <v>3</v>
      </c>
      <c r="C3384">
        <f t="shared" si="6904"/>
        <v>19</v>
      </c>
      <c r="E3384">
        <f t="shared" ref="E3384" si="6934">plan_id</f>
        <v>832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10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02" t="s">
        <v>1190</v>
      </c>
      <c r="B3385">
        <f t="shared" si="6903"/>
        <v>3</v>
      </c>
      <c r="C3385">
        <f t="shared" si="6904"/>
        <v>20</v>
      </c>
      <c r="E3385">
        <f t="shared" ref="E3385" si="6936">plan_id</f>
        <v>832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10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02" t="s">
        <v>1190</v>
      </c>
      <c r="B3386">
        <f t="shared" si="6903"/>
        <v>3</v>
      </c>
      <c r="C3386">
        <f t="shared" si="6904"/>
        <v>21</v>
      </c>
      <c r="E3386">
        <f t="shared" ref="E3386" si="6938">plan_id</f>
        <v>832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10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02" t="s">
        <v>1190</v>
      </c>
      <c r="B3387">
        <f t="shared" si="6903"/>
        <v>3</v>
      </c>
      <c r="C3387">
        <f t="shared" si="6904"/>
        <v>22</v>
      </c>
      <c r="E3387">
        <f t="shared" ref="E3387" si="6940">plan_id</f>
        <v>832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10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02" t="s">
        <v>1190</v>
      </c>
      <c r="B3388">
        <f t="shared" si="6903"/>
        <v>3</v>
      </c>
      <c r="C3388">
        <f t="shared" si="6904"/>
        <v>23</v>
      </c>
      <c r="E3388">
        <f t="shared" ref="E3388" si="6942">plan_id</f>
        <v>832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10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02" t="s">
        <v>1190</v>
      </c>
      <c r="B3389">
        <f t="shared" si="6903"/>
        <v>3</v>
      </c>
      <c r="C3389">
        <f t="shared" si="6904"/>
        <v>24</v>
      </c>
      <c r="E3389">
        <f t="shared" ref="E3389" si="6944">plan_id</f>
        <v>832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10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02" t="s">
        <v>1190</v>
      </c>
      <c r="B3390">
        <f t="shared" si="6903"/>
        <v>3</v>
      </c>
      <c r="C3390">
        <f t="shared" si="6904"/>
        <v>25</v>
      </c>
      <c r="E3390">
        <f t="shared" ref="E3390" si="6946">plan_id</f>
        <v>832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10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02" t="s">
        <v>1190</v>
      </c>
      <c r="B3391">
        <f t="shared" si="6903"/>
        <v>3</v>
      </c>
      <c r="C3391">
        <f t="shared" si="6904"/>
        <v>26</v>
      </c>
      <c r="E3391">
        <f t="shared" ref="E3391" si="6948">plan_id</f>
        <v>832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10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02" t="s">
        <v>1190</v>
      </c>
      <c r="B3392">
        <f t="shared" si="6903"/>
        <v>3</v>
      </c>
      <c r="C3392">
        <f t="shared" si="6904"/>
        <v>27</v>
      </c>
      <c r="E3392">
        <f t="shared" ref="E3392" si="6950">plan_id</f>
        <v>832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10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02" t="s">
        <v>1190</v>
      </c>
      <c r="B3393">
        <f t="shared" si="6903"/>
        <v>3</v>
      </c>
      <c r="C3393">
        <f t="shared" si="6904"/>
        <v>28</v>
      </c>
      <c r="E3393">
        <f t="shared" ref="E3393" si="6952">plan_id</f>
        <v>832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10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02" t="s">
        <v>1190</v>
      </c>
      <c r="B3394">
        <f t="shared" si="6903"/>
        <v>3</v>
      </c>
      <c r="C3394">
        <f t="shared" si="6904"/>
        <v>29</v>
      </c>
      <c r="E3394">
        <f t="shared" ref="E3394" si="6954">plan_id</f>
        <v>832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10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02" t="s">
        <v>1190</v>
      </c>
      <c r="B3395">
        <f t="shared" si="6903"/>
        <v>3</v>
      </c>
      <c r="C3395">
        <f t="shared" si="6904"/>
        <v>30</v>
      </c>
      <c r="E3395">
        <f t="shared" ref="E3395" si="6956">plan_id</f>
        <v>832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10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02" t="s">
        <v>1190</v>
      </c>
      <c r="B3396">
        <f t="shared" si="6903"/>
        <v>3</v>
      </c>
      <c r="C3396">
        <f t="shared" si="6904"/>
        <v>31</v>
      </c>
      <c r="E3396">
        <f t="shared" ref="E3396" si="6958">plan_id</f>
        <v>832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10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02" t="s">
        <v>1190</v>
      </c>
      <c r="B3397">
        <f t="shared" si="6903"/>
        <v>3</v>
      </c>
      <c r="C3397">
        <f t="shared" si="6904"/>
        <v>32</v>
      </c>
      <c r="E3397">
        <f t="shared" ref="E3397" si="6960">plan_id</f>
        <v>832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10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02" t="s">
        <v>1190</v>
      </c>
      <c r="B3398">
        <f t="shared" si="6903"/>
        <v>3</v>
      </c>
      <c r="C3398">
        <f t="shared" si="6904"/>
        <v>33</v>
      </c>
      <c r="E3398">
        <f t="shared" ref="E3398" si="6962">plan_id</f>
        <v>832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10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02" t="s">
        <v>1190</v>
      </c>
      <c r="B3399">
        <f t="shared" si="6903"/>
        <v>3</v>
      </c>
      <c r="C3399">
        <f t="shared" si="6904"/>
        <v>34</v>
      </c>
      <c r="E3399">
        <f t="shared" ref="E3399" si="6964">plan_id</f>
        <v>832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10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02" t="s">
        <v>1190</v>
      </c>
      <c r="B3400">
        <f t="shared" si="6903"/>
        <v>3</v>
      </c>
      <c r="C3400">
        <f t="shared" si="6904"/>
        <v>35</v>
      </c>
      <c r="E3400">
        <f t="shared" ref="E3400" si="6966">plan_id</f>
        <v>832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10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02" t="s">
        <v>1190</v>
      </c>
      <c r="B3401">
        <f t="shared" si="6903"/>
        <v>3</v>
      </c>
      <c r="C3401">
        <f t="shared" si="6904"/>
        <v>36</v>
      </c>
      <c r="E3401">
        <f t="shared" ref="E3401" si="6968">plan_id</f>
        <v>832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10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02" t="s">
        <v>1190</v>
      </c>
      <c r="B3402">
        <f t="shared" si="6903"/>
        <v>3</v>
      </c>
      <c r="C3402">
        <f t="shared" si="6904"/>
        <v>37</v>
      </c>
      <c r="E3402">
        <f t="shared" ref="E3402" si="6970">plan_id</f>
        <v>832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10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02" t="s">
        <v>1190</v>
      </c>
      <c r="B3403">
        <f t="shared" si="6903"/>
        <v>3</v>
      </c>
      <c r="C3403">
        <f t="shared" si="6904"/>
        <v>38</v>
      </c>
      <c r="E3403">
        <f t="shared" ref="E3403" si="6972">plan_id</f>
        <v>832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10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02" t="s">
        <v>1190</v>
      </c>
      <c r="B3404">
        <f t="shared" si="6903"/>
        <v>3</v>
      </c>
      <c r="C3404">
        <f t="shared" si="6904"/>
        <v>39</v>
      </c>
      <c r="E3404">
        <f t="shared" ref="E3404" si="6974">plan_id</f>
        <v>832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10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02" t="s">
        <v>1190</v>
      </c>
      <c r="B3405">
        <f t="shared" si="6903"/>
        <v>3</v>
      </c>
      <c r="C3405">
        <f t="shared" si="6904"/>
        <v>40</v>
      </c>
      <c r="E3405">
        <f t="shared" ref="E3405" si="6976">plan_id</f>
        <v>832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10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02" t="s">
        <v>1190</v>
      </c>
      <c r="B3406">
        <f t="shared" si="6903"/>
        <v>3</v>
      </c>
      <c r="C3406">
        <f t="shared" si="6904"/>
        <v>41</v>
      </c>
      <c r="E3406">
        <f t="shared" ref="E3406" si="6978">plan_id</f>
        <v>832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10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02" t="s">
        <v>1190</v>
      </c>
      <c r="B3407">
        <f t="shared" si="6903"/>
        <v>3</v>
      </c>
      <c r="C3407">
        <f t="shared" si="6904"/>
        <v>42</v>
      </c>
      <c r="E3407">
        <f t="shared" ref="E3407" si="6980">plan_id</f>
        <v>832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10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02" t="s">
        <v>1190</v>
      </c>
      <c r="B3408">
        <f t="shared" si="6903"/>
        <v>3</v>
      </c>
      <c r="C3408">
        <f t="shared" si="6904"/>
        <v>43</v>
      </c>
      <c r="E3408">
        <f t="shared" ref="E3408" si="6982">plan_id</f>
        <v>832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10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02" t="s">
        <v>1190</v>
      </c>
      <c r="B3409">
        <f t="shared" si="6903"/>
        <v>3</v>
      </c>
      <c r="C3409">
        <f t="shared" si="6904"/>
        <v>44</v>
      </c>
      <c r="E3409">
        <f t="shared" ref="E3409" si="6984">plan_id</f>
        <v>832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10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02" t="s">
        <v>1190</v>
      </c>
      <c r="B3410">
        <f t="shared" si="6903"/>
        <v>3</v>
      </c>
      <c r="C3410">
        <f t="shared" si="6904"/>
        <v>45</v>
      </c>
      <c r="E3410">
        <f t="shared" ref="E3410" si="6986">plan_id</f>
        <v>832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10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02" t="s">
        <v>1190</v>
      </c>
      <c r="B3411">
        <f t="shared" si="6903"/>
        <v>3</v>
      </c>
      <c r="C3411">
        <f t="shared" si="6904"/>
        <v>46</v>
      </c>
      <c r="E3411">
        <f t="shared" ref="E3411" si="6988">plan_id</f>
        <v>832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10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02" t="s">
        <v>1190</v>
      </c>
      <c r="B3412">
        <f t="shared" si="6903"/>
        <v>3</v>
      </c>
      <c r="C3412">
        <f t="shared" si="6904"/>
        <v>47</v>
      </c>
      <c r="E3412">
        <f t="shared" ref="E3412" si="6990">plan_id</f>
        <v>832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10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02" t="s">
        <v>1190</v>
      </c>
      <c r="B3413">
        <f t="shared" si="6903"/>
        <v>3</v>
      </c>
      <c r="C3413">
        <f t="shared" si="6904"/>
        <v>48</v>
      </c>
      <c r="E3413">
        <f t="shared" ref="E3413" si="6992">plan_id</f>
        <v>832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10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02" t="s">
        <v>1190</v>
      </c>
      <c r="B3414">
        <f t="shared" si="6903"/>
        <v>3</v>
      </c>
      <c r="C3414">
        <f t="shared" si="6904"/>
        <v>49</v>
      </c>
      <c r="E3414">
        <f t="shared" ref="E3414" si="6994">plan_id</f>
        <v>832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10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02" t="s">
        <v>1190</v>
      </c>
      <c r="B3415">
        <f t="shared" si="6903"/>
        <v>3</v>
      </c>
      <c r="C3415">
        <f t="shared" si="6904"/>
        <v>50</v>
      </c>
      <c r="E3415">
        <f t="shared" ref="E3415" si="6996">plan_id</f>
        <v>832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10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02" t="s">
        <v>1190</v>
      </c>
      <c r="B3416">
        <f t="shared" si="6903"/>
        <v>3</v>
      </c>
      <c r="C3416">
        <f t="shared" si="6904"/>
        <v>51</v>
      </c>
      <c r="E3416">
        <f t="shared" ref="E3416" si="6998">plan_id</f>
        <v>832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10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02" t="s">
        <v>1190</v>
      </c>
      <c r="B3417">
        <f t="shared" si="6903"/>
        <v>3</v>
      </c>
      <c r="C3417">
        <f t="shared" si="6904"/>
        <v>52</v>
      </c>
      <c r="E3417">
        <f t="shared" ref="E3417" si="7000">plan_id</f>
        <v>832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10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02" t="s">
        <v>1190</v>
      </c>
      <c r="B3418">
        <f t="shared" si="6903"/>
        <v>3</v>
      </c>
      <c r="C3418">
        <f t="shared" si="6904"/>
        <v>53</v>
      </c>
      <c r="E3418">
        <f t="shared" ref="E3418" si="7002">plan_id</f>
        <v>832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10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02" t="s">
        <v>1190</v>
      </c>
      <c r="B3419">
        <f t="shared" si="6903"/>
        <v>3</v>
      </c>
      <c r="C3419">
        <f t="shared" si="6904"/>
        <v>54</v>
      </c>
      <c r="E3419">
        <f t="shared" ref="E3419" si="7004">plan_id</f>
        <v>832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10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02" t="s">
        <v>1190</v>
      </c>
      <c r="B3420">
        <f t="shared" si="6903"/>
        <v>3</v>
      </c>
      <c r="C3420">
        <f t="shared" si="6904"/>
        <v>55</v>
      </c>
      <c r="E3420">
        <f t="shared" ref="E3420" si="7006">plan_id</f>
        <v>832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10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02" t="s">
        <v>1190</v>
      </c>
      <c r="B3421">
        <f t="shared" si="6903"/>
        <v>3</v>
      </c>
      <c r="C3421">
        <f t="shared" si="6904"/>
        <v>56</v>
      </c>
      <c r="E3421">
        <f t="shared" ref="E3421" si="7008">plan_id</f>
        <v>832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10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02" t="s">
        <v>1190</v>
      </c>
      <c r="B3422">
        <f t="shared" si="6903"/>
        <v>3</v>
      </c>
      <c r="C3422">
        <f t="shared" si="6904"/>
        <v>57</v>
      </c>
      <c r="E3422">
        <f t="shared" ref="E3422" si="7010">plan_id</f>
        <v>832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10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02" t="s">
        <v>1190</v>
      </c>
      <c r="B3423">
        <f t="shared" si="6903"/>
        <v>3</v>
      </c>
      <c r="C3423">
        <f t="shared" si="6904"/>
        <v>58</v>
      </c>
      <c r="E3423">
        <f t="shared" ref="E3423" si="7012">plan_id</f>
        <v>832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10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02" t="s">
        <v>1190</v>
      </c>
      <c r="B3424">
        <f t="shared" si="6903"/>
        <v>3</v>
      </c>
      <c r="C3424">
        <f t="shared" si="6904"/>
        <v>59</v>
      </c>
      <c r="E3424">
        <f t="shared" ref="E3424" si="7014">plan_id</f>
        <v>832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10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02" t="s">
        <v>1190</v>
      </c>
      <c r="B3425">
        <f t="shared" si="6903"/>
        <v>3</v>
      </c>
      <c r="C3425">
        <f t="shared" si="6904"/>
        <v>60</v>
      </c>
      <c r="E3425">
        <f t="shared" ref="E3425" si="7016">plan_id</f>
        <v>832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10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02" t="s">
        <v>1190</v>
      </c>
      <c r="B3426">
        <f t="shared" si="6903"/>
        <v>3</v>
      </c>
      <c r="C3426">
        <f t="shared" si="6904"/>
        <v>61</v>
      </c>
      <c r="E3426">
        <f t="shared" ref="E3426" si="7018">plan_id</f>
        <v>832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10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02" t="s">
        <v>1190</v>
      </c>
      <c r="B3427">
        <f t="shared" si="6903"/>
        <v>3</v>
      </c>
      <c r="C3427">
        <f t="shared" si="6904"/>
        <v>62</v>
      </c>
      <c r="E3427">
        <f t="shared" ref="E3427" si="7020">plan_id</f>
        <v>832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10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02" t="s">
        <v>1190</v>
      </c>
      <c r="B3428">
        <f t="shared" si="6903"/>
        <v>3</v>
      </c>
      <c r="C3428">
        <f t="shared" si="6904"/>
        <v>63</v>
      </c>
      <c r="E3428">
        <f t="shared" ref="E3428" si="7022">plan_id</f>
        <v>832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10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02" t="s">
        <v>1190</v>
      </c>
      <c r="B3429">
        <f t="shared" si="6903"/>
        <v>3</v>
      </c>
      <c r="C3429">
        <f t="shared" si="6904"/>
        <v>64</v>
      </c>
      <c r="E3429">
        <f t="shared" ref="E3429" si="7024">plan_id</f>
        <v>832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10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02" t="s">
        <v>1190</v>
      </c>
      <c r="B3430">
        <f t="shared" si="6903"/>
        <v>3</v>
      </c>
      <c r="C3430">
        <f t="shared" si="6904"/>
        <v>65</v>
      </c>
      <c r="E3430">
        <f t="shared" ref="E3430" si="7026">plan_id</f>
        <v>832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10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02" t="s">
        <v>1190</v>
      </c>
      <c r="B3431">
        <f t="shared" si="6903"/>
        <v>3</v>
      </c>
      <c r="C3431">
        <f t="shared" si="6904"/>
        <v>66</v>
      </c>
      <c r="E3431">
        <f t="shared" ref="E3431" si="7028">plan_id</f>
        <v>832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10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02" t="s">
        <v>1190</v>
      </c>
      <c r="B3432">
        <f t="shared" si="6903"/>
        <v>3</v>
      </c>
      <c r="C3432">
        <f t="shared" si="6904"/>
        <v>67</v>
      </c>
      <c r="E3432">
        <f t="shared" ref="E3432" si="7030">plan_id</f>
        <v>832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10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02" t="s">
        <v>1190</v>
      </c>
      <c r="B3433">
        <f t="shared" si="6903"/>
        <v>3</v>
      </c>
      <c r="C3433">
        <f t="shared" si="6904"/>
        <v>68</v>
      </c>
      <c r="E3433">
        <f t="shared" ref="E3433" si="7032">plan_id</f>
        <v>832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10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02" t="s">
        <v>1190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832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10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02" t="s">
        <v>1190</v>
      </c>
      <c r="B3435">
        <f t="shared" si="7034"/>
        <v>3</v>
      </c>
      <c r="C3435">
        <f t="shared" si="7035"/>
        <v>70</v>
      </c>
      <c r="E3435">
        <f t="shared" ref="E3435" si="7038">plan_id</f>
        <v>832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10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02" t="s">
        <v>1190</v>
      </c>
      <c r="B3436">
        <f t="shared" si="7034"/>
        <v>3</v>
      </c>
      <c r="C3436">
        <f t="shared" si="7035"/>
        <v>71</v>
      </c>
      <c r="E3436">
        <f t="shared" ref="E3436" si="7040">plan_id</f>
        <v>832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10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02" t="s">
        <v>1190</v>
      </c>
      <c r="B3437">
        <f t="shared" si="7034"/>
        <v>3</v>
      </c>
      <c r="C3437">
        <f t="shared" si="7035"/>
        <v>72</v>
      </c>
      <c r="E3437">
        <f t="shared" ref="E3437" si="7042">plan_id</f>
        <v>832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10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02" t="s">
        <v>1190</v>
      </c>
      <c r="B3438">
        <f t="shared" si="7034"/>
        <v>3</v>
      </c>
      <c r="C3438">
        <f t="shared" si="7035"/>
        <v>73</v>
      </c>
      <c r="E3438">
        <f t="shared" ref="E3438" si="7044">plan_id</f>
        <v>832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10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02" t="s">
        <v>1190</v>
      </c>
      <c r="B3439">
        <f t="shared" si="7034"/>
        <v>3</v>
      </c>
      <c r="C3439">
        <f t="shared" si="7035"/>
        <v>74</v>
      </c>
      <c r="E3439">
        <f t="shared" ref="E3439" si="7046">plan_id</f>
        <v>832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10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02" t="s">
        <v>1190</v>
      </c>
      <c r="B3440">
        <f t="shared" si="7034"/>
        <v>3</v>
      </c>
      <c r="C3440">
        <f t="shared" si="7035"/>
        <v>75</v>
      </c>
      <c r="E3440">
        <f t="shared" ref="E3440" si="7048">plan_id</f>
        <v>832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10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02" t="s">
        <v>1190</v>
      </c>
      <c r="B3441">
        <f t="shared" si="7034"/>
        <v>3</v>
      </c>
      <c r="C3441">
        <f t="shared" si="7035"/>
        <v>76</v>
      </c>
      <c r="E3441">
        <f t="shared" ref="E3441" si="7050">plan_id</f>
        <v>832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10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02" t="s">
        <v>1190</v>
      </c>
      <c r="B3442">
        <f t="shared" si="7034"/>
        <v>3</v>
      </c>
      <c r="C3442">
        <f t="shared" si="7035"/>
        <v>77</v>
      </c>
      <c r="E3442">
        <f t="shared" ref="E3442" si="7052">plan_id</f>
        <v>832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10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02" t="s">
        <v>1190</v>
      </c>
      <c r="B3443">
        <f t="shared" si="7034"/>
        <v>3</v>
      </c>
      <c r="C3443">
        <f t="shared" si="7035"/>
        <v>78</v>
      </c>
      <c r="E3443">
        <f t="shared" ref="E3443" si="7054">plan_id</f>
        <v>832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10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02" t="s">
        <v>1190</v>
      </c>
      <c r="B3444">
        <f t="shared" si="7034"/>
        <v>3</v>
      </c>
      <c r="C3444">
        <f t="shared" si="7035"/>
        <v>79</v>
      </c>
      <c r="E3444">
        <f t="shared" ref="E3444" si="7056">plan_id</f>
        <v>832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10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02" t="s">
        <v>1190</v>
      </c>
      <c r="B3445">
        <f t="shared" si="7034"/>
        <v>3</v>
      </c>
      <c r="C3445">
        <f t="shared" si="7035"/>
        <v>80</v>
      </c>
      <c r="E3445">
        <f t="shared" ref="E3445" si="7058">plan_id</f>
        <v>832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10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02" t="s">
        <v>1190</v>
      </c>
      <c r="B3446">
        <f t="shared" si="7034"/>
        <v>3</v>
      </c>
      <c r="C3446">
        <f t="shared" si="7035"/>
        <v>81</v>
      </c>
      <c r="E3446">
        <f t="shared" ref="E3446" si="7060">plan_id</f>
        <v>832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10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02" t="s">
        <v>1190</v>
      </c>
      <c r="B3447">
        <f t="shared" si="7034"/>
        <v>3</v>
      </c>
      <c r="C3447">
        <f t="shared" si="7035"/>
        <v>82</v>
      </c>
      <c r="E3447">
        <f t="shared" ref="E3447" si="7062">plan_id</f>
        <v>832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10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02" t="s">
        <v>1190</v>
      </c>
      <c r="B3448">
        <f t="shared" si="7034"/>
        <v>3</v>
      </c>
      <c r="C3448">
        <f t="shared" si="7035"/>
        <v>83</v>
      </c>
      <c r="E3448">
        <f t="shared" ref="E3448" si="7064">plan_id</f>
        <v>832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10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02" t="s">
        <v>1190</v>
      </c>
      <c r="B3449">
        <f t="shared" si="7034"/>
        <v>3</v>
      </c>
      <c r="C3449">
        <f t="shared" si="7035"/>
        <v>84</v>
      </c>
      <c r="E3449">
        <f t="shared" ref="E3449" si="7066">plan_id</f>
        <v>832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10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02" t="s">
        <v>1190</v>
      </c>
      <c r="B3450">
        <f t="shared" si="7034"/>
        <v>3</v>
      </c>
      <c r="C3450">
        <f t="shared" si="7035"/>
        <v>85</v>
      </c>
      <c r="E3450">
        <f t="shared" ref="E3450" si="7068">plan_id</f>
        <v>832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10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02" t="s">
        <v>1190</v>
      </c>
      <c r="B3451">
        <f t="shared" si="7034"/>
        <v>3</v>
      </c>
      <c r="C3451">
        <f t="shared" si="7035"/>
        <v>86</v>
      </c>
      <c r="E3451">
        <f t="shared" ref="E3451" si="7070">plan_id</f>
        <v>832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10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02" t="s">
        <v>1190</v>
      </c>
      <c r="B3452">
        <f t="shared" si="7034"/>
        <v>3</v>
      </c>
      <c r="C3452">
        <f t="shared" si="7035"/>
        <v>87</v>
      </c>
      <c r="E3452">
        <f t="shared" ref="E3452" si="7072">plan_id</f>
        <v>832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10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02" t="s">
        <v>1190</v>
      </c>
      <c r="B3453">
        <f t="shared" si="7034"/>
        <v>3</v>
      </c>
      <c r="C3453">
        <f t="shared" si="7035"/>
        <v>88</v>
      </c>
      <c r="E3453">
        <f t="shared" ref="E3453" si="7074">plan_id</f>
        <v>832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10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02" t="s">
        <v>1190</v>
      </c>
      <c r="B3454">
        <f t="shared" si="7034"/>
        <v>3</v>
      </c>
      <c r="C3454">
        <f t="shared" si="7035"/>
        <v>89</v>
      </c>
      <c r="E3454">
        <f t="shared" ref="E3454" si="7076">plan_id</f>
        <v>832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10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02" t="s">
        <v>1190</v>
      </c>
      <c r="B3455">
        <f t="shared" si="7034"/>
        <v>3</v>
      </c>
      <c r="C3455">
        <f t="shared" si="7035"/>
        <v>90</v>
      </c>
      <c r="E3455">
        <f t="shared" ref="E3455" si="7078">plan_id</f>
        <v>832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10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02" t="s">
        <v>1190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832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10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02" t="s">
        <v>1190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832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10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02" t="s">
        <v>1190</v>
      </c>
      <c r="B3458">
        <f t="shared" si="7080"/>
        <v>4</v>
      </c>
      <c r="C3458">
        <f t="shared" si="7083"/>
        <v>5</v>
      </c>
      <c r="E3458">
        <f t="shared" ref="E3458" si="7086">plan_id</f>
        <v>832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10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02" t="s">
        <v>1190</v>
      </c>
      <c r="B3459">
        <f t="shared" si="7080"/>
        <v>4</v>
      </c>
      <c r="C3459">
        <f t="shared" si="7083"/>
        <v>6</v>
      </c>
      <c r="E3459">
        <f t="shared" ref="E3459" si="7088">plan_id</f>
        <v>832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10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02" t="s">
        <v>1190</v>
      </c>
      <c r="B3460">
        <f t="shared" si="7080"/>
        <v>4</v>
      </c>
      <c r="C3460">
        <f t="shared" si="7083"/>
        <v>7</v>
      </c>
      <c r="E3460">
        <f t="shared" ref="E3460" si="7090">plan_id</f>
        <v>832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10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02" t="s">
        <v>1190</v>
      </c>
      <c r="B3461">
        <f t="shared" si="7080"/>
        <v>4</v>
      </c>
      <c r="C3461">
        <f t="shared" si="7083"/>
        <v>8</v>
      </c>
      <c r="E3461">
        <f t="shared" ref="E3461" si="7092">plan_id</f>
        <v>832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10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02" t="s">
        <v>1190</v>
      </c>
      <c r="B3462">
        <f t="shared" si="7080"/>
        <v>4</v>
      </c>
      <c r="C3462">
        <f t="shared" si="7083"/>
        <v>9</v>
      </c>
      <c r="E3462">
        <f t="shared" ref="E3462" si="7094">plan_id</f>
        <v>832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10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02" t="s">
        <v>1190</v>
      </c>
      <c r="B3463">
        <f t="shared" si="7080"/>
        <v>4</v>
      </c>
      <c r="C3463">
        <f t="shared" si="7083"/>
        <v>10</v>
      </c>
      <c r="E3463">
        <f t="shared" ref="E3463" si="7096">plan_id</f>
        <v>832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10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02" t="s">
        <v>1190</v>
      </c>
      <c r="B3464">
        <f t="shared" si="7080"/>
        <v>4</v>
      </c>
      <c r="C3464">
        <f t="shared" si="7083"/>
        <v>11</v>
      </c>
      <c r="E3464">
        <f t="shared" ref="E3464" si="7098">plan_id</f>
        <v>832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10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02" t="s">
        <v>1190</v>
      </c>
      <c r="B3465">
        <f t="shared" si="7080"/>
        <v>4</v>
      </c>
      <c r="C3465">
        <f t="shared" si="7083"/>
        <v>12</v>
      </c>
      <c r="E3465">
        <f t="shared" ref="E3465" si="7100">plan_id</f>
        <v>832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10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02" t="s">
        <v>1190</v>
      </c>
      <c r="B3466">
        <f t="shared" si="7080"/>
        <v>4</v>
      </c>
      <c r="C3466">
        <f t="shared" si="7083"/>
        <v>13</v>
      </c>
      <c r="E3466">
        <f t="shared" ref="E3466" si="7102">plan_id</f>
        <v>832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10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02" t="s">
        <v>1190</v>
      </c>
      <c r="B3467">
        <f t="shared" si="7080"/>
        <v>4</v>
      </c>
      <c r="C3467">
        <f t="shared" si="7083"/>
        <v>14</v>
      </c>
      <c r="E3467">
        <f t="shared" ref="E3467" si="7104">plan_id</f>
        <v>832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10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02" t="s">
        <v>1190</v>
      </c>
      <c r="B3468">
        <f t="shared" si="7080"/>
        <v>4</v>
      </c>
      <c r="C3468">
        <f t="shared" si="7083"/>
        <v>15</v>
      </c>
      <c r="E3468">
        <f t="shared" ref="E3468" si="7107">plan_id</f>
        <v>832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10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02" t="s">
        <v>1190</v>
      </c>
      <c r="B3469">
        <f t="shared" si="7080"/>
        <v>4</v>
      </c>
      <c r="C3469">
        <f t="shared" si="7083"/>
        <v>16</v>
      </c>
      <c r="E3469">
        <f t="shared" ref="E3469" si="7109">plan_id</f>
        <v>832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10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02" t="s">
        <v>1190</v>
      </c>
      <c r="B3470">
        <f t="shared" si="7080"/>
        <v>4</v>
      </c>
      <c r="C3470">
        <f t="shared" si="7083"/>
        <v>17</v>
      </c>
      <c r="E3470">
        <f t="shared" ref="E3470" si="7111">plan_id</f>
        <v>832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10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02" t="s">
        <v>1190</v>
      </c>
      <c r="B3471">
        <f t="shared" si="7080"/>
        <v>4</v>
      </c>
      <c r="C3471">
        <f t="shared" si="7083"/>
        <v>18</v>
      </c>
      <c r="E3471">
        <f t="shared" ref="E3471" si="7113">plan_id</f>
        <v>832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10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02" t="s">
        <v>1190</v>
      </c>
      <c r="B3472">
        <f t="shared" si="7080"/>
        <v>4</v>
      </c>
      <c r="C3472">
        <f t="shared" si="7083"/>
        <v>19</v>
      </c>
      <c r="E3472">
        <f t="shared" ref="E3472" si="7115">plan_id</f>
        <v>832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10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02" t="s">
        <v>1190</v>
      </c>
      <c r="B3473">
        <f t="shared" si="7080"/>
        <v>4</v>
      </c>
      <c r="C3473">
        <f t="shared" si="7083"/>
        <v>20</v>
      </c>
      <c r="E3473">
        <f t="shared" ref="E3473" si="7117">plan_id</f>
        <v>832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10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02" t="s">
        <v>1190</v>
      </c>
      <c r="B3474">
        <f t="shared" si="7080"/>
        <v>4</v>
      </c>
      <c r="C3474">
        <f t="shared" si="7083"/>
        <v>21</v>
      </c>
      <c r="E3474">
        <f t="shared" ref="E3474" si="7119">plan_id</f>
        <v>832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10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02" t="s">
        <v>1190</v>
      </c>
      <c r="B3475">
        <f t="shared" si="7080"/>
        <v>4</v>
      </c>
      <c r="C3475">
        <f t="shared" si="7083"/>
        <v>22</v>
      </c>
      <c r="E3475">
        <f t="shared" ref="E3475" si="7121">plan_id</f>
        <v>832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10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02" t="s">
        <v>1190</v>
      </c>
      <c r="B3476">
        <f t="shared" si="7080"/>
        <v>4</v>
      </c>
      <c r="C3476">
        <f t="shared" si="7083"/>
        <v>23</v>
      </c>
      <c r="E3476">
        <f t="shared" ref="E3476" si="7123">plan_id</f>
        <v>832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10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02" t="s">
        <v>1190</v>
      </c>
      <c r="B3477">
        <f t="shared" si="7080"/>
        <v>4</v>
      </c>
      <c r="C3477">
        <f t="shared" si="7083"/>
        <v>24</v>
      </c>
      <c r="E3477">
        <f t="shared" ref="E3477" si="7125">plan_id</f>
        <v>832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10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02" t="s">
        <v>1190</v>
      </c>
      <c r="B3478">
        <f t="shared" si="7080"/>
        <v>4</v>
      </c>
      <c r="C3478">
        <f t="shared" si="7083"/>
        <v>25</v>
      </c>
      <c r="E3478">
        <f t="shared" ref="E3478" si="7127">plan_id</f>
        <v>832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10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02" t="s">
        <v>1190</v>
      </c>
      <c r="B3479">
        <f t="shared" si="7080"/>
        <v>4</v>
      </c>
      <c r="C3479">
        <f t="shared" si="7083"/>
        <v>26</v>
      </c>
      <c r="E3479">
        <f t="shared" ref="E3479" si="7129">plan_id</f>
        <v>832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10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02" t="s">
        <v>1190</v>
      </c>
      <c r="B3480">
        <f t="shared" si="7080"/>
        <v>4</v>
      </c>
      <c r="C3480">
        <f t="shared" si="7083"/>
        <v>27</v>
      </c>
      <c r="E3480">
        <f t="shared" ref="E3480" si="7131">plan_id</f>
        <v>832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10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02" t="s">
        <v>1190</v>
      </c>
      <c r="B3481">
        <f t="shared" si="7080"/>
        <v>4</v>
      </c>
      <c r="C3481">
        <f t="shared" si="7083"/>
        <v>28</v>
      </c>
      <c r="E3481">
        <f t="shared" ref="E3481" si="7133">plan_id</f>
        <v>832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10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02" t="s">
        <v>1190</v>
      </c>
      <c r="B3482">
        <f t="shared" si="7080"/>
        <v>4</v>
      </c>
      <c r="C3482">
        <f t="shared" si="7083"/>
        <v>29</v>
      </c>
      <c r="E3482">
        <f t="shared" ref="E3482" si="7135">plan_id</f>
        <v>832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10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02" t="s">
        <v>1190</v>
      </c>
      <c r="B3483">
        <f t="shared" si="7080"/>
        <v>4</v>
      </c>
      <c r="C3483">
        <f t="shared" si="7083"/>
        <v>30</v>
      </c>
      <c r="E3483">
        <f t="shared" ref="E3483" si="7137">plan_id</f>
        <v>832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10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02" t="s">
        <v>1190</v>
      </c>
      <c r="B3484">
        <f t="shared" si="7080"/>
        <v>4</v>
      </c>
      <c r="C3484">
        <f t="shared" si="7083"/>
        <v>31</v>
      </c>
      <c r="E3484">
        <f t="shared" ref="E3484" si="7139">plan_id</f>
        <v>832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10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02" t="s">
        <v>1190</v>
      </c>
      <c r="B3485">
        <f t="shared" si="7080"/>
        <v>4</v>
      </c>
      <c r="C3485">
        <f t="shared" si="7083"/>
        <v>32</v>
      </c>
      <c r="E3485">
        <f t="shared" ref="E3485" si="7141">plan_id</f>
        <v>832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10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02" t="s">
        <v>1190</v>
      </c>
      <c r="B3486">
        <f t="shared" si="7080"/>
        <v>4</v>
      </c>
      <c r="C3486">
        <f t="shared" si="7083"/>
        <v>33</v>
      </c>
      <c r="E3486">
        <f t="shared" ref="E3486" si="7143">plan_id</f>
        <v>832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10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02" t="s">
        <v>1190</v>
      </c>
      <c r="B3487">
        <f t="shared" si="7080"/>
        <v>4</v>
      </c>
      <c r="C3487">
        <f t="shared" si="7083"/>
        <v>34</v>
      </c>
      <c r="E3487">
        <f t="shared" ref="E3487" si="7145">plan_id</f>
        <v>832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10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02" t="s">
        <v>1190</v>
      </c>
      <c r="B3488">
        <f t="shared" si="7080"/>
        <v>4</v>
      </c>
      <c r="C3488">
        <f t="shared" si="7083"/>
        <v>35</v>
      </c>
      <c r="E3488">
        <f t="shared" ref="E3488" si="7147">plan_id</f>
        <v>832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10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02" t="s">
        <v>1190</v>
      </c>
      <c r="B3489">
        <f t="shared" si="7080"/>
        <v>4</v>
      </c>
      <c r="C3489">
        <f t="shared" si="7083"/>
        <v>36</v>
      </c>
      <c r="E3489">
        <f t="shared" ref="E3489" si="7149">plan_id</f>
        <v>832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10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02" t="s">
        <v>1190</v>
      </c>
      <c r="B3490">
        <f t="shared" si="7080"/>
        <v>4</v>
      </c>
      <c r="C3490">
        <f t="shared" si="7083"/>
        <v>37</v>
      </c>
      <c r="E3490">
        <f t="shared" ref="E3490" si="7151">plan_id</f>
        <v>832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10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02" t="s">
        <v>1190</v>
      </c>
      <c r="B3491">
        <f t="shared" si="7080"/>
        <v>4</v>
      </c>
      <c r="C3491">
        <f t="shared" si="7083"/>
        <v>38</v>
      </c>
      <c r="E3491">
        <f t="shared" ref="E3491" si="7153">plan_id</f>
        <v>832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10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02" t="s">
        <v>1190</v>
      </c>
      <c r="B3492">
        <f t="shared" si="7080"/>
        <v>4</v>
      </c>
      <c r="C3492">
        <f t="shared" si="7083"/>
        <v>39</v>
      </c>
      <c r="E3492">
        <f t="shared" ref="E3492" si="7155">plan_id</f>
        <v>832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10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02" t="s">
        <v>1190</v>
      </c>
      <c r="B3493">
        <f t="shared" si="7080"/>
        <v>4</v>
      </c>
      <c r="C3493">
        <f t="shared" si="7083"/>
        <v>40</v>
      </c>
      <c r="E3493">
        <f t="shared" ref="E3493" si="7157">plan_id</f>
        <v>832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10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02" t="s">
        <v>1190</v>
      </c>
      <c r="B3494">
        <f t="shared" si="7080"/>
        <v>4</v>
      </c>
      <c r="C3494">
        <f t="shared" si="7083"/>
        <v>41</v>
      </c>
      <c r="E3494">
        <f t="shared" ref="E3494" si="7159">plan_id</f>
        <v>832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10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02" t="s">
        <v>1190</v>
      </c>
      <c r="B3495">
        <f t="shared" si="7080"/>
        <v>4</v>
      </c>
      <c r="C3495">
        <f t="shared" si="7083"/>
        <v>42</v>
      </c>
      <c r="E3495">
        <f t="shared" ref="E3495" si="7161">plan_id</f>
        <v>832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10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02" t="s">
        <v>1190</v>
      </c>
      <c r="B3496">
        <f t="shared" si="7080"/>
        <v>4</v>
      </c>
      <c r="C3496">
        <f t="shared" si="7083"/>
        <v>43</v>
      </c>
      <c r="E3496">
        <f t="shared" ref="E3496" si="7163">plan_id</f>
        <v>832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10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02" t="s">
        <v>1190</v>
      </c>
      <c r="B3497">
        <f t="shared" si="7080"/>
        <v>4</v>
      </c>
      <c r="C3497">
        <f t="shared" si="7083"/>
        <v>44</v>
      </c>
      <c r="E3497">
        <f t="shared" ref="E3497" si="7165">plan_id</f>
        <v>832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10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02" t="s">
        <v>1190</v>
      </c>
      <c r="B3498">
        <f t="shared" si="7080"/>
        <v>4</v>
      </c>
      <c r="C3498">
        <f t="shared" si="7083"/>
        <v>45</v>
      </c>
      <c r="E3498">
        <f t="shared" ref="E3498" si="7167">plan_id</f>
        <v>832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10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02" t="s">
        <v>1190</v>
      </c>
      <c r="B3499">
        <f t="shared" si="7080"/>
        <v>4</v>
      </c>
      <c r="C3499">
        <f t="shared" si="7083"/>
        <v>46</v>
      </c>
      <c r="E3499">
        <f t="shared" ref="E3499" si="7169">plan_id</f>
        <v>832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10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02" t="s">
        <v>1190</v>
      </c>
      <c r="B3500">
        <f t="shared" si="7080"/>
        <v>4</v>
      </c>
      <c r="C3500">
        <f t="shared" si="7083"/>
        <v>47</v>
      </c>
      <c r="E3500">
        <f t="shared" ref="E3500" si="7171">plan_id</f>
        <v>832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10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02" t="s">
        <v>1190</v>
      </c>
      <c r="B3501">
        <f t="shared" si="7080"/>
        <v>4</v>
      </c>
      <c r="C3501">
        <f t="shared" si="7083"/>
        <v>48</v>
      </c>
      <c r="E3501">
        <f t="shared" ref="E3501" si="7173">plan_id</f>
        <v>832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10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02" t="s">
        <v>1190</v>
      </c>
      <c r="B3502">
        <f t="shared" si="7080"/>
        <v>4</v>
      </c>
      <c r="C3502">
        <f t="shared" si="7083"/>
        <v>49</v>
      </c>
      <c r="E3502">
        <f t="shared" ref="E3502" si="7175">plan_id</f>
        <v>832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10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02" t="s">
        <v>1190</v>
      </c>
      <c r="B3503">
        <f t="shared" si="7080"/>
        <v>4</v>
      </c>
      <c r="C3503">
        <f t="shared" si="7083"/>
        <v>50</v>
      </c>
      <c r="E3503">
        <f t="shared" ref="E3503" si="7177">plan_id</f>
        <v>832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10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02" t="s">
        <v>1190</v>
      </c>
      <c r="B3504">
        <f t="shared" si="7080"/>
        <v>4</v>
      </c>
      <c r="C3504">
        <f t="shared" si="7083"/>
        <v>51</v>
      </c>
      <c r="E3504">
        <f t="shared" ref="E3504" si="7179">plan_id</f>
        <v>832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10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02" t="s">
        <v>1190</v>
      </c>
      <c r="B3505">
        <f t="shared" si="7080"/>
        <v>4</v>
      </c>
      <c r="C3505">
        <f t="shared" si="7083"/>
        <v>52</v>
      </c>
      <c r="E3505">
        <f t="shared" ref="E3505" si="7181">plan_id</f>
        <v>832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10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02" t="s">
        <v>1190</v>
      </c>
      <c r="B3506">
        <f t="shared" si="7080"/>
        <v>4</v>
      </c>
      <c r="C3506">
        <f t="shared" si="7083"/>
        <v>53</v>
      </c>
      <c r="E3506">
        <f t="shared" ref="E3506" si="7183">plan_id</f>
        <v>832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10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02" t="s">
        <v>1190</v>
      </c>
      <c r="B3507">
        <f t="shared" si="7080"/>
        <v>4</v>
      </c>
      <c r="C3507">
        <f t="shared" si="7083"/>
        <v>54</v>
      </c>
      <c r="E3507">
        <f t="shared" ref="E3507" si="7185">plan_id</f>
        <v>832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10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02" t="s">
        <v>1190</v>
      </c>
      <c r="B3508">
        <f t="shared" si="7080"/>
        <v>4</v>
      </c>
      <c r="C3508">
        <f t="shared" si="7083"/>
        <v>55</v>
      </c>
      <c r="E3508">
        <f t="shared" ref="E3508" si="7187">plan_id</f>
        <v>832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10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02" t="s">
        <v>1190</v>
      </c>
      <c r="B3509">
        <f t="shared" si="7080"/>
        <v>4</v>
      </c>
      <c r="C3509">
        <f t="shared" si="7083"/>
        <v>56</v>
      </c>
      <c r="E3509">
        <f t="shared" ref="E3509" si="7189">plan_id</f>
        <v>832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10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02" t="s">
        <v>1190</v>
      </c>
      <c r="B3510">
        <f t="shared" si="7080"/>
        <v>4</v>
      </c>
      <c r="C3510">
        <f t="shared" si="7083"/>
        <v>57</v>
      </c>
      <c r="E3510">
        <f t="shared" ref="E3510" si="7191">plan_id</f>
        <v>832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10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02" t="s">
        <v>1190</v>
      </c>
      <c r="B3511">
        <f t="shared" si="7080"/>
        <v>4</v>
      </c>
      <c r="C3511">
        <f t="shared" si="7083"/>
        <v>58</v>
      </c>
      <c r="E3511">
        <f t="shared" ref="E3511" si="7193">plan_id</f>
        <v>832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10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02" t="s">
        <v>1190</v>
      </c>
      <c r="B3512">
        <f t="shared" si="7080"/>
        <v>4</v>
      </c>
      <c r="C3512">
        <f t="shared" si="7083"/>
        <v>59</v>
      </c>
      <c r="E3512">
        <f t="shared" ref="E3512" si="7195">plan_id</f>
        <v>832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10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02" t="s">
        <v>1190</v>
      </c>
      <c r="B3513">
        <f t="shared" si="7080"/>
        <v>4</v>
      </c>
      <c r="C3513">
        <f t="shared" si="7083"/>
        <v>60</v>
      </c>
      <c r="E3513">
        <f t="shared" ref="E3513" si="7197">plan_id</f>
        <v>832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10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02" t="s">
        <v>1190</v>
      </c>
      <c r="B3514">
        <f t="shared" si="7080"/>
        <v>4</v>
      </c>
      <c r="C3514">
        <f t="shared" si="7083"/>
        <v>61</v>
      </c>
      <c r="E3514">
        <f t="shared" ref="E3514" si="7199">plan_id</f>
        <v>832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10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02" t="s">
        <v>1190</v>
      </c>
      <c r="B3515">
        <f t="shared" si="7080"/>
        <v>4</v>
      </c>
      <c r="C3515">
        <f t="shared" si="7083"/>
        <v>62</v>
      </c>
      <c r="E3515">
        <f t="shared" ref="E3515" si="7201">plan_id</f>
        <v>832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10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02" t="s">
        <v>1190</v>
      </c>
      <c r="B3516">
        <f t="shared" si="7080"/>
        <v>4</v>
      </c>
      <c r="C3516">
        <f t="shared" si="7083"/>
        <v>63</v>
      </c>
      <c r="E3516">
        <f t="shared" ref="E3516" si="7203">plan_id</f>
        <v>832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10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02" t="s">
        <v>1190</v>
      </c>
      <c r="B3517">
        <f t="shared" si="7080"/>
        <v>4</v>
      </c>
      <c r="C3517">
        <f t="shared" si="7083"/>
        <v>64</v>
      </c>
      <c r="E3517">
        <f t="shared" ref="E3517" si="7205">plan_id</f>
        <v>832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10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02" t="s">
        <v>1190</v>
      </c>
      <c r="B3518">
        <f t="shared" si="7080"/>
        <v>4</v>
      </c>
      <c r="C3518">
        <f t="shared" si="7083"/>
        <v>65</v>
      </c>
      <c r="E3518">
        <f t="shared" ref="E3518" si="7207">plan_id</f>
        <v>832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10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02" t="s">
        <v>1190</v>
      </c>
      <c r="B3519">
        <f t="shared" si="7080"/>
        <v>4</v>
      </c>
      <c r="C3519">
        <f t="shared" si="7083"/>
        <v>66</v>
      </c>
      <c r="E3519">
        <f t="shared" ref="E3519" si="7209">plan_id</f>
        <v>832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10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02" t="s">
        <v>1190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832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10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02" t="s">
        <v>1190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832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10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02" t="s">
        <v>1190</v>
      </c>
      <c r="B3522">
        <f t="shared" si="7211"/>
        <v>4</v>
      </c>
      <c r="C3522">
        <f t="shared" si="7214"/>
        <v>69</v>
      </c>
      <c r="E3522">
        <f t="shared" ref="E3522" si="7217">plan_id</f>
        <v>832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10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02" t="s">
        <v>1190</v>
      </c>
      <c r="B3523">
        <f t="shared" si="7211"/>
        <v>4</v>
      </c>
      <c r="C3523">
        <f t="shared" si="7214"/>
        <v>70</v>
      </c>
      <c r="E3523">
        <f t="shared" ref="E3523" si="7219">plan_id</f>
        <v>832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10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02" t="s">
        <v>1190</v>
      </c>
      <c r="B3524">
        <f t="shared" si="7211"/>
        <v>4</v>
      </c>
      <c r="C3524">
        <f t="shared" si="7214"/>
        <v>71</v>
      </c>
      <c r="E3524">
        <f t="shared" ref="E3524" si="7221">plan_id</f>
        <v>832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10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02" t="s">
        <v>1190</v>
      </c>
      <c r="B3525">
        <f t="shared" si="7211"/>
        <v>4</v>
      </c>
      <c r="C3525">
        <f t="shared" si="7214"/>
        <v>72</v>
      </c>
      <c r="E3525">
        <f t="shared" ref="E3525" si="7223">plan_id</f>
        <v>832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10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02" t="s">
        <v>1190</v>
      </c>
      <c r="B3526">
        <f t="shared" si="7211"/>
        <v>4</v>
      </c>
      <c r="C3526">
        <f t="shared" si="7214"/>
        <v>73</v>
      </c>
      <c r="E3526">
        <f t="shared" ref="E3526" si="7225">plan_id</f>
        <v>832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10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02" t="s">
        <v>1190</v>
      </c>
      <c r="B3527">
        <f t="shared" si="7211"/>
        <v>4</v>
      </c>
      <c r="C3527">
        <f t="shared" si="7214"/>
        <v>74</v>
      </c>
      <c r="E3527">
        <f t="shared" ref="E3527" si="7227">plan_id</f>
        <v>832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10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02" t="s">
        <v>1190</v>
      </c>
      <c r="B3528">
        <f t="shared" si="7211"/>
        <v>4</v>
      </c>
      <c r="C3528">
        <f t="shared" si="7214"/>
        <v>75</v>
      </c>
      <c r="E3528">
        <f t="shared" ref="E3528" si="7229">plan_id</f>
        <v>832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10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02" t="s">
        <v>1190</v>
      </c>
      <c r="B3529">
        <f t="shared" si="7211"/>
        <v>4</v>
      </c>
      <c r="C3529">
        <f t="shared" si="7214"/>
        <v>76</v>
      </c>
      <c r="E3529">
        <f t="shared" ref="E3529" si="7231">plan_id</f>
        <v>832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10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02" t="s">
        <v>1190</v>
      </c>
      <c r="B3530">
        <f t="shared" si="7211"/>
        <v>4</v>
      </c>
      <c r="C3530">
        <f t="shared" si="7214"/>
        <v>77</v>
      </c>
      <c r="E3530">
        <f t="shared" ref="E3530" si="7233">plan_id</f>
        <v>832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10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02" t="s">
        <v>1190</v>
      </c>
      <c r="B3531">
        <f t="shared" si="7211"/>
        <v>4</v>
      </c>
      <c r="C3531">
        <f t="shared" si="7214"/>
        <v>78</v>
      </c>
      <c r="E3531">
        <f t="shared" ref="E3531" si="7235">plan_id</f>
        <v>832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10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02" t="s">
        <v>1190</v>
      </c>
      <c r="B3532">
        <f t="shared" si="7211"/>
        <v>4</v>
      </c>
      <c r="C3532">
        <f t="shared" si="7214"/>
        <v>79</v>
      </c>
      <c r="E3532">
        <f t="shared" ref="E3532" si="7237">plan_id</f>
        <v>832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10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02" t="s">
        <v>1190</v>
      </c>
      <c r="B3533">
        <f t="shared" si="7211"/>
        <v>4</v>
      </c>
      <c r="C3533">
        <f t="shared" si="7214"/>
        <v>80</v>
      </c>
      <c r="E3533">
        <f t="shared" ref="E3533" si="7239">plan_id</f>
        <v>832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10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02" t="s">
        <v>1190</v>
      </c>
      <c r="B3534">
        <f t="shared" si="7211"/>
        <v>4</v>
      </c>
      <c r="C3534">
        <f t="shared" si="7214"/>
        <v>81</v>
      </c>
      <c r="E3534">
        <f t="shared" ref="E3534" si="7241">plan_id</f>
        <v>832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10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02" t="s">
        <v>1190</v>
      </c>
      <c r="B3535">
        <f t="shared" si="7211"/>
        <v>4</v>
      </c>
      <c r="C3535">
        <f t="shared" si="7214"/>
        <v>82</v>
      </c>
      <c r="E3535">
        <f t="shared" ref="E3535" si="7243">plan_id</f>
        <v>832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10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02" t="s">
        <v>1190</v>
      </c>
      <c r="B3536">
        <f t="shared" si="7211"/>
        <v>4</v>
      </c>
      <c r="C3536">
        <f t="shared" si="7214"/>
        <v>83</v>
      </c>
      <c r="E3536">
        <f t="shared" ref="E3536" si="7245">plan_id</f>
        <v>832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10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02" t="s">
        <v>1190</v>
      </c>
      <c r="B3537">
        <f t="shared" si="7211"/>
        <v>4</v>
      </c>
      <c r="C3537">
        <f t="shared" si="7214"/>
        <v>84</v>
      </c>
      <c r="E3537">
        <f t="shared" ref="E3537" si="7247">plan_id</f>
        <v>832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10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02" t="s">
        <v>1190</v>
      </c>
      <c r="B3538">
        <f t="shared" si="7211"/>
        <v>4</v>
      </c>
      <c r="C3538">
        <f t="shared" si="7214"/>
        <v>85</v>
      </c>
      <c r="E3538">
        <f t="shared" ref="E3538" si="7249">plan_id</f>
        <v>832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10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02" t="s">
        <v>1190</v>
      </c>
      <c r="B3539">
        <f t="shared" si="7211"/>
        <v>4</v>
      </c>
      <c r="C3539">
        <f t="shared" si="7214"/>
        <v>86</v>
      </c>
      <c r="E3539">
        <f t="shared" ref="E3539" si="7251">plan_id</f>
        <v>832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10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02" t="s">
        <v>1190</v>
      </c>
      <c r="B3540">
        <f t="shared" si="7211"/>
        <v>4</v>
      </c>
      <c r="C3540">
        <f t="shared" si="7214"/>
        <v>87</v>
      </c>
      <c r="E3540">
        <f t="shared" ref="E3540" si="7253">plan_id</f>
        <v>832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10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02" t="s">
        <v>1190</v>
      </c>
      <c r="B3541">
        <f t="shared" si="7211"/>
        <v>4</v>
      </c>
      <c r="C3541">
        <f t="shared" si="7214"/>
        <v>88</v>
      </c>
      <c r="E3541">
        <f t="shared" ref="E3541" si="7255">plan_id</f>
        <v>832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10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02" t="s">
        <v>1190</v>
      </c>
      <c r="B3542">
        <f t="shared" si="7211"/>
        <v>4</v>
      </c>
      <c r="C3542">
        <f t="shared" si="7214"/>
        <v>89</v>
      </c>
      <c r="E3542">
        <f t="shared" ref="E3542" si="7257">plan_id</f>
        <v>832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10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02" t="s">
        <v>1190</v>
      </c>
      <c r="B3543">
        <f t="shared" si="7211"/>
        <v>4</v>
      </c>
      <c r="C3543">
        <f t="shared" si="7214"/>
        <v>90</v>
      </c>
      <c r="E3543">
        <f t="shared" ref="E3543" si="7259">plan_id</f>
        <v>832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10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02" t="s">
        <v>1190</v>
      </c>
      <c r="B3544">
        <f t="shared" si="7211"/>
        <v>5</v>
      </c>
      <c r="C3544">
        <f t="shared" si="7214"/>
        <v>3</v>
      </c>
      <c r="E3544">
        <f t="shared" ref="E3544" si="7261">plan_id</f>
        <v>832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10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02" t="s">
        <v>1190</v>
      </c>
      <c r="B3545">
        <f t="shared" si="7211"/>
        <v>5</v>
      </c>
      <c r="C3545">
        <f t="shared" si="7214"/>
        <v>4</v>
      </c>
      <c r="E3545">
        <f t="shared" ref="E3545" si="7263">plan_id</f>
        <v>832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10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02" t="s">
        <v>1190</v>
      </c>
      <c r="B3546">
        <f t="shared" si="7211"/>
        <v>5</v>
      </c>
      <c r="C3546">
        <f t="shared" si="7214"/>
        <v>5</v>
      </c>
      <c r="E3546">
        <f t="shared" ref="E3546" si="7265">plan_id</f>
        <v>832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10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02" t="s">
        <v>1190</v>
      </c>
      <c r="B3547">
        <f t="shared" si="7211"/>
        <v>5</v>
      </c>
      <c r="C3547">
        <f t="shared" si="7214"/>
        <v>6</v>
      </c>
      <c r="E3547">
        <f t="shared" ref="E3547" si="7267">plan_id</f>
        <v>832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10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02" t="s">
        <v>1190</v>
      </c>
      <c r="B3548">
        <f t="shared" si="7211"/>
        <v>5</v>
      </c>
      <c r="C3548">
        <f t="shared" si="7214"/>
        <v>7</v>
      </c>
      <c r="E3548">
        <f t="shared" ref="E3548" si="7269">plan_id</f>
        <v>832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10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02" t="s">
        <v>1190</v>
      </c>
      <c r="B3549">
        <f t="shared" si="7211"/>
        <v>5</v>
      </c>
      <c r="C3549">
        <f t="shared" si="7214"/>
        <v>8</v>
      </c>
      <c r="E3549">
        <f t="shared" ref="E3549" si="7271">plan_id</f>
        <v>832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10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02" t="s">
        <v>1190</v>
      </c>
      <c r="B3550">
        <f t="shared" si="7211"/>
        <v>5</v>
      </c>
      <c r="C3550">
        <f t="shared" si="7214"/>
        <v>9</v>
      </c>
      <c r="E3550">
        <f t="shared" ref="E3550" si="7273">plan_id</f>
        <v>832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10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02" t="s">
        <v>1190</v>
      </c>
      <c r="B3551">
        <f t="shared" si="7211"/>
        <v>5</v>
      </c>
      <c r="C3551">
        <f t="shared" si="7214"/>
        <v>10</v>
      </c>
      <c r="E3551">
        <f t="shared" ref="E3551" si="7275">plan_id</f>
        <v>832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10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02" t="s">
        <v>1190</v>
      </c>
      <c r="B3552">
        <f t="shared" si="7211"/>
        <v>5</v>
      </c>
      <c r="C3552">
        <f t="shared" si="7214"/>
        <v>11</v>
      </c>
      <c r="E3552">
        <f t="shared" ref="E3552" si="7277">plan_id</f>
        <v>832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10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02" t="s">
        <v>1190</v>
      </c>
      <c r="B3553">
        <f t="shared" si="7211"/>
        <v>5</v>
      </c>
      <c r="C3553">
        <f t="shared" si="7214"/>
        <v>12</v>
      </c>
      <c r="E3553">
        <f t="shared" ref="E3553" si="7279">plan_id</f>
        <v>832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10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02" t="s">
        <v>1190</v>
      </c>
      <c r="B3554">
        <f t="shared" si="7211"/>
        <v>5</v>
      </c>
      <c r="C3554">
        <f t="shared" si="7214"/>
        <v>13</v>
      </c>
      <c r="E3554">
        <f t="shared" ref="E3554" si="7281">plan_id</f>
        <v>832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10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02" t="s">
        <v>1190</v>
      </c>
      <c r="B3555">
        <f t="shared" si="7211"/>
        <v>5</v>
      </c>
      <c r="C3555">
        <f t="shared" si="7214"/>
        <v>14</v>
      </c>
      <c r="E3555">
        <f t="shared" ref="E3555" si="7283">plan_id</f>
        <v>832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10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02" t="s">
        <v>1190</v>
      </c>
      <c r="B3556">
        <f t="shared" si="7211"/>
        <v>5</v>
      </c>
      <c r="C3556">
        <f t="shared" si="7214"/>
        <v>15</v>
      </c>
      <c r="E3556">
        <f t="shared" ref="E3556" si="7285">plan_id</f>
        <v>832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10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02" t="s">
        <v>1190</v>
      </c>
      <c r="B3557">
        <f t="shared" si="7211"/>
        <v>5</v>
      </c>
      <c r="C3557">
        <f t="shared" si="7214"/>
        <v>16</v>
      </c>
      <c r="E3557">
        <f t="shared" ref="E3557" si="7287">plan_id</f>
        <v>832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10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02" t="s">
        <v>1190</v>
      </c>
      <c r="B3558">
        <f t="shared" si="7211"/>
        <v>5</v>
      </c>
      <c r="C3558">
        <f t="shared" si="7214"/>
        <v>17</v>
      </c>
      <c r="E3558">
        <f t="shared" ref="E3558" si="7289">plan_id</f>
        <v>832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10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02" t="s">
        <v>1190</v>
      </c>
      <c r="B3559">
        <f t="shared" si="7211"/>
        <v>5</v>
      </c>
      <c r="C3559">
        <f t="shared" si="7214"/>
        <v>18</v>
      </c>
      <c r="E3559">
        <f t="shared" ref="E3559" si="7291">plan_id</f>
        <v>832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10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02" t="s">
        <v>1190</v>
      </c>
      <c r="B3560">
        <f t="shared" si="7211"/>
        <v>5</v>
      </c>
      <c r="C3560">
        <f t="shared" si="7214"/>
        <v>19</v>
      </c>
      <c r="E3560">
        <f t="shared" ref="E3560" si="7293">plan_id</f>
        <v>832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10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02" t="s">
        <v>1190</v>
      </c>
      <c r="B3561">
        <f t="shared" si="7211"/>
        <v>5</v>
      </c>
      <c r="C3561">
        <f t="shared" si="7214"/>
        <v>20</v>
      </c>
      <c r="E3561">
        <f t="shared" ref="E3561" si="7295">plan_id</f>
        <v>832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10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02" t="s">
        <v>1190</v>
      </c>
      <c r="B3562">
        <f t="shared" si="7211"/>
        <v>5</v>
      </c>
      <c r="C3562">
        <f t="shared" si="7214"/>
        <v>21</v>
      </c>
      <c r="E3562">
        <f t="shared" ref="E3562" si="7297">plan_id</f>
        <v>832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10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02" t="s">
        <v>1190</v>
      </c>
      <c r="B3563">
        <f t="shared" si="7211"/>
        <v>5</v>
      </c>
      <c r="C3563">
        <f t="shared" si="7214"/>
        <v>22</v>
      </c>
      <c r="E3563">
        <f t="shared" ref="E3563" si="7299">plan_id</f>
        <v>832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10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02" t="s">
        <v>1190</v>
      </c>
      <c r="B3564">
        <f t="shared" si="7211"/>
        <v>5</v>
      </c>
      <c r="C3564">
        <f t="shared" si="7214"/>
        <v>23</v>
      </c>
      <c r="E3564">
        <f t="shared" ref="E3564" si="7301">plan_id</f>
        <v>832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10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02" t="s">
        <v>1190</v>
      </c>
      <c r="B3565">
        <f t="shared" si="7211"/>
        <v>5</v>
      </c>
      <c r="C3565">
        <f t="shared" si="7214"/>
        <v>24</v>
      </c>
      <c r="E3565">
        <f t="shared" ref="E3565" si="7303">plan_id</f>
        <v>832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10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02" t="s">
        <v>1190</v>
      </c>
      <c r="B3566">
        <f t="shared" si="7211"/>
        <v>5</v>
      </c>
      <c r="C3566">
        <f t="shared" si="7214"/>
        <v>25</v>
      </c>
      <c r="E3566">
        <f t="shared" ref="E3566" si="7305">plan_id</f>
        <v>832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10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02" t="s">
        <v>1190</v>
      </c>
      <c r="B3567">
        <f t="shared" si="7211"/>
        <v>5</v>
      </c>
      <c r="C3567">
        <f t="shared" si="7214"/>
        <v>26</v>
      </c>
      <c r="E3567">
        <f t="shared" ref="E3567" si="7307">plan_id</f>
        <v>832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10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02" t="s">
        <v>1190</v>
      </c>
      <c r="B3568">
        <f t="shared" si="7211"/>
        <v>5</v>
      </c>
      <c r="C3568">
        <f t="shared" si="7214"/>
        <v>27</v>
      </c>
      <c r="E3568">
        <f t="shared" ref="E3568" si="7309">plan_id</f>
        <v>832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10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02" t="s">
        <v>1190</v>
      </c>
      <c r="B3569">
        <f t="shared" si="7211"/>
        <v>5</v>
      </c>
      <c r="C3569">
        <f t="shared" si="7214"/>
        <v>28</v>
      </c>
      <c r="E3569">
        <f t="shared" ref="E3569" si="7311">plan_id</f>
        <v>832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10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02" t="s">
        <v>1190</v>
      </c>
      <c r="B3570">
        <f t="shared" si="7211"/>
        <v>5</v>
      </c>
      <c r="C3570">
        <f t="shared" si="7214"/>
        <v>29</v>
      </c>
      <c r="E3570">
        <f t="shared" ref="E3570" si="7313">plan_id</f>
        <v>832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10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02" t="s">
        <v>1190</v>
      </c>
      <c r="B3571">
        <f t="shared" si="7211"/>
        <v>5</v>
      </c>
      <c r="C3571">
        <f t="shared" si="7214"/>
        <v>30</v>
      </c>
      <c r="E3571">
        <f t="shared" ref="E3571" si="7315">plan_id</f>
        <v>832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10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02" t="s">
        <v>1190</v>
      </c>
      <c r="B3572">
        <f t="shared" si="7211"/>
        <v>5</v>
      </c>
      <c r="C3572">
        <f t="shared" si="7214"/>
        <v>31</v>
      </c>
      <c r="E3572">
        <f t="shared" ref="E3572" si="7317">plan_id</f>
        <v>832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10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02" t="s">
        <v>1190</v>
      </c>
      <c r="B3573">
        <f t="shared" si="7211"/>
        <v>5</v>
      </c>
      <c r="C3573">
        <f t="shared" si="7214"/>
        <v>32</v>
      </c>
      <c r="E3573">
        <f t="shared" ref="E3573" si="7319">plan_id</f>
        <v>832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10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02" t="s">
        <v>1190</v>
      </c>
      <c r="B3574">
        <f t="shared" si="7211"/>
        <v>5</v>
      </c>
      <c r="C3574">
        <f t="shared" si="7214"/>
        <v>33</v>
      </c>
      <c r="E3574">
        <f t="shared" ref="E3574" si="7321">plan_id</f>
        <v>832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10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02" t="s">
        <v>1190</v>
      </c>
      <c r="B3575">
        <f t="shared" si="7211"/>
        <v>5</v>
      </c>
      <c r="C3575">
        <f t="shared" si="7214"/>
        <v>34</v>
      </c>
      <c r="E3575">
        <f t="shared" ref="E3575" si="7323">plan_id</f>
        <v>832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10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02" t="s">
        <v>1190</v>
      </c>
      <c r="B3576">
        <f t="shared" si="7211"/>
        <v>5</v>
      </c>
      <c r="C3576">
        <f t="shared" si="7214"/>
        <v>35</v>
      </c>
      <c r="E3576">
        <f t="shared" ref="E3576" si="7325">plan_id</f>
        <v>832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10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02" t="s">
        <v>1190</v>
      </c>
      <c r="B3577">
        <f t="shared" si="7211"/>
        <v>5</v>
      </c>
      <c r="C3577">
        <f t="shared" si="7214"/>
        <v>36</v>
      </c>
      <c r="E3577">
        <f t="shared" ref="E3577" si="7327">plan_id</f>
        <v>832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10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02" t="s">
        <v>1190</v>
      </c>
      <c r="B3578">
        <f t="shared" si="7211"/>
        <v>5</v>
      </c>
      <c r="C3578">
        <f t="shared" si="7214"/>
        <v>37</v>
      </c>
      <c r="E3578">
        <f t="shared" ref="E3578" si="7329">plan_id</f>
        <v>832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10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02" t="s">
        <v>1190</v>
      </c>
      <c r="B3579">
        <f t="shared" si="7211"/>
        <v>5</v>
      </c>
      <c r="C3579">
        <f t="shared" si="7214"/>
        <v>38</v>
      </c>
      <c r="E3579">
        <f t="shared" ref="E3579" si="7331">plan_id</f>
        <v>832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10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02" t="s">
        <v>1190</v>
      </c>
      <c r="B3580">
        <f t="shared" si="7211"/>
        <v>5</v>
      </c>
      <c r="C3580">
        <f t="shared" si="7214"/>
        <v>39</v>
      </c>
      <c r="E3580">
        <f t="shared" ref="E3580" si="7333">plan_id</f>
        <v>832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10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02" t="s">
        <v>1190</v>
      </c>
      <c r="B3581">
        <f t="shared" si="7211"/>
        <v>5</v>
      </c>
      <c r="C3581">
        <f t="shared" si="7214"/>
        <v>40</v>
      </c>
      <c r="E3581">
        <f t="shared" ref="E3581" si="7335">plan_id</f>
        <v>832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10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02" t="s">
        <v>1190</v>
      </c>
      <c r="B3582">
        <f t="shared" si="7211"/>
        <v>5</v>
      </c>
      <c r="C3582">
        <f t="shared" si="7214"/>
        <v>41</v>
      </c>
      <c r="E3582">
        <f t="shared" ref="E3582" si="7337">plan_id</f>
        <v>832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10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02" t="s">
        <v>1190</v>
      </c>
      <c r="B3583">
        <f t="shared" si="7211"/>
        <v>5</v>
      </c>
      <c r="C3583">
        <f t="shared" si="7214"/>
        <v>42</v>
      </c>
      <c r="E3583">
        <f t="shared" ref="E3583" si="7339">plan_id</f>
        <v>832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10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02" t="s">
        <v>1190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832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10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02" t="s">
        <v>1190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832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10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02" t="s">
        <v>1190</v>
      </c>
      <c r="B3586">
        <f t="shared" si="7341"/>
        <v>5</v>
      </c>
      <c r="C3586">
        <f t="shared" si="7344"/>
        <v>45</v>
      </c>
      <c r="E3586">
        <f t="shared" ref="E3586" si="7347">plan_id</f>
        <v>832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10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02" t="s">
        <v>1190</v>
      </c>
      <c r="B3587">
        <f t="shared" si="7341"/>
        <v>5</v>
      </c>
      <c r="C3587">
        <f t="shared" si="7344"/>
        <v>46</v>
      </c>
      <c r="E3587">
        <f t="shared" ref="E3587" si="7349">plan_id</f>
        <v>832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10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02" t="s">
        <v>1190</v>
      </c>
      <c r="B3588">
        <f t="shared" si="7341"/>
        <v>5</v>
      </c>
      <c r="C3588">
        <f t="shared" si="7344"/>
        <v>47</v>
      </c>
      <c r="E3588">
        <f t="shared" ref="E3588" si="7351">plan_id</f>
        <v>832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10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02" t="s">
        <v>1190</v>
      </c>
      <c r="B3589">
        <f t="shared" si="7341"/>
        <v>5</v>
      </c>
      <c r="C3589">
        <f t="shared" si="7344"/>
        <v>48</v>
      </c>
      <c r="E3589">
        <f t="shared" ref="E3589" si="7353">plan_id</f>
        <v>832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10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02" t="s">
        <v>1190</v>
      </c>
      <c r="B3590">
        <f t="shared" si="7341"/>
        <v>5</v>
      </c>
      <c r="C3590">
        <f t="shared" si="7344"/>
        <v>49</v>
      </c>
      <c r="E3590">
        <f t="shared" ref="E3590" si="7355">plan_id</f>
        <v>832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10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02" t="s">
        <v>1190</v>
      </c>
      <c r="B3591">
        <f t="shared" si="7341"/>
        <v>5</v>
      </c>
      <c r="C3591">
        <f t="shared" si="7344"/>
        <v>50</v>
      </c>
      <c r="E3591">
        <f t="shared" ref="E3591" si="7357">plan_id</f>
        <v>832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10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02" t="s">
        <v>1190</v>
      </c>
      <c r="B3592">
        <f t="shared" si="7341"/>
        <v>5</v>
      </c>
      <c r="C3592">
        <f t="shared" si="7344"/>
        <v>51</v>
      </c>
      <c r="E3592">
        <f t="shared" ref="E3592" si="7359">plan_id</f>
        <v>832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10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02" t="s">
        <v>1190</v>
      </c>
      <c r="B3593">
        <f t="shared" si="7341"/>
        <v>5</v>
      </c>
      <c r="C3593">
        <f t="shared" si="7344"/>
        <v>52</v>
      </c>
      <c r="E3593">
        <f t="shared" ref="E3593" si="7361">plan_id</f>
        <v>832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10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02" t="s">
        <v>1190</v>
      </c>
      <c r="B3594">
        <f t="shared" si="7341"/>
        <v>5</v>
      </c>
      <c r="C3594">
        <f t="shared" si="7344"/>
        <v>53</v>
      </c>
      <c r="E3594">
        <f t="shared" ref="E3594" si="7363">plan_id</f>
        <v>832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10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02" t="s">
        <v>1190</v>
      </c>
      <c r="B3595">
        <f t="shared" si="7341"/>
        <v>5</v>
      </c>
      <c r="C3595">
        <f t="shared" si="7344"/>
        <v>54</v>
      </c>
      <c r="E3595">
        <f t="shared" ref="E3595" si="7365">plan_id</f>
        <v>832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10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02" t="s">
        <v>1190</v>
      </c>
      <c r="B3596">
        <f t="shared" si="7341"/>
        <v>5</v>
      </c>
      <c r="C3596">
        <f t="shared" si="7344"/>
        <v>55</v>
      </c>
      <c r="E3596">
        <f t="shared" ref="E3596" si="7367">plan_id</f>
        <v>832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10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02" t="s">
        <v>1190</v>
      </c>
      <c r="B3597">
        <f t="shared" si="7341"/>
        <v>5</v>
      </c>
      <c r="C3597">
        <f t="shared" si="7344"/>
        <v>56</v>
      </c>
      <c r="E3597">
        <f t="shared" ref="E3597" si="7369">plan_id</f>
        <v>832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10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02" t="s">
        <v>1190</v>
      </c>
      <c r="B3598">
        <f t="shared" si="7341"/>
        <v>5</v>
      </c>
      <c r="C3598">
        <f t="shared" si="7344"/>
        <v>57</v>
      </c>
      <c r="E3598">
        <f t="shared" ref="E3598" si="7371">plan_id</f>
        <v>832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10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02" t="s">
        <v>1190</v>
      </c>
      <c r="B3599">
        <f t="shared" si="7341"/>
        <v>5</v>
      </c>
      <c r="C3599">
        <f t="shared" si="7344"/>
        <v>58</v>
      </c>
      <c r="E3599">
        <f t="shared" ref="E3599" si="7373">plan_id</f>
        <v>832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10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02" t="s">
        <v>1190</v>
      </c>
      <c r="B3600">
        <f t="shared" si="7341"/>
        <v>5</v>
      </c>
      <c r="C3600">
        <f t="shared" si="7344"/>
        <v>59</v>
      </c>
      <c r="E3600">
        <f t="shared" ref="E3600" si="7375">plan_id</f>
        <v>832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10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02" t="s">
        <v>1190</v>
      </c>
      <c r="B3601">
        <f t="shared" si="7341"/>
        <v>5</v>
      </c>
      <c r="C3601">
        <f t="shared" si="7344"/>
        <v>60</v>
      </c>
      <c r="E3601">
        <f t="shared" ref="E3601" si="7377">plan_id</f>
        <v>832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10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02" t="s">
        <v>1190</v>
      </c>
      <c r="B3602">
        <f t="shared" si="7341"/>
        <v>5</v>
      </c>
      <c r="C3602">
        <f t="shared" si="7344"/>
        <v>61</v>
      </c>
      <c r="E3602">
        <f t="shared" ref="E3602" si="7379">plan_id</f>
        <v>832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10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02" t="s">
        <v>1190</v>
      </c>
      <c r="B3603">
        <f t="shared" si="7341"/>
        <v>5</v>
      </c>
      <c r="C3603">
        <f t="shared" si="7344"/>
        <v>62</v>
      </c>
      <c r="E3603">
        <f t="shared" ref="E3603" si="7381">plan_id</f>
        <v>832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10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02" t="s">
        <v>1190</v>
      </c>
      <c r="B3604">
        <f t="shared" si="7341"/>
        <v>5</v>
      </c>
      <c r="C3604">
        <f t="shared" si="7344"/>
        <v>63</v>
      </c>
      <c r="E3604">
        <f t="shared" ref="E3604" si="7383">plan_id</f>
        <v>832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10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02" t="s">
        <v>1190</v>
      </c>
      <c r="B3605">
        <f t="shared" si="7341"/>
        <v>5</v>
      </c>
      <c r="C3605">
        <f t="shared" si="7344"/>
        <v>64</v>
      </c>
      <c r="E3605">
        <f t="shared" ref="E3605" si="7385">plan_id</f>
        <v>832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10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02" t="s">
        <v>1190</v>
      </c>
      <c r="B3606">
        <f t="shared" si="7341"/>
        <v>5</v>
      </c>
      <c r="C3606">
        <f t="shared" si="7344"/>
        <v>65</v>
      </c>
      <c r="E3606">
        <f t="shared" ref="E3606" si="7387">plan_id</f>
        <v>832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10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02" t="s">
        <v>1190</v>
      </c>
      <c r="B3607">
        <f t="shared" si="7341"/>
        <v>5</v>
      </c>
      <c r="C3607">
        <f t="shared" si="7344"/>
        <v>66</v>
      </c>
      <c r="E3607">
        <f t="shared" ref="E3607" si="7389">plan_id</f>
        <v>832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10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02" t="s">
        <v>1190</v>
      </c>
      <c r="B3608">
        <f t="shared" si="7341"/>
        <v>5</v>
      </c>
      <c r="C3608">
        <f t="shared" si="7344"/>
        <v>67</v>
      </c>
      <c r="E3608">
        <f t="shared" ref="E3608" si="7391">plan_id</f>
        <v>832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10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02" t="s">
        <v>1190</v>
      </c>
      <c r="B3609">
        <f t="shared" si="7341"/>
        <v>5</v>
      </c>
      <c r="C3609">
        <f t="shared" si="7344"/>
        <v>68</v>
      </c>
      <c r="E3609">
        <f t="shared" ref="E3609" si="7393">plan_id</f>
        <v>832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10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02" t="s">
        <v>1190</v>
      </c>
      <c r="B3610">
        <f t="shared" si="7341"/>
        <v>5</v>
      </c>
      <c r="C3610">
        <f t="shared" si="7344"/>
        <v>69</v>
      </c>
      <c r="E3610">
        <f t="shared" ref="E3610" si="7395">plan_id</f>
        <v>832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10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02" t="s">
        <v>1190</v>
      </c>
      <c r="B3611">
        <f t="shared" si="7341"/>
        <v>5</v>
      </c>
      <c r="C3611">
        <f t="shared" si="7344"/>
        <v>70</v>
      </c>
      <c r="E3611">
        <f t="shared" ref="E3611" si="7397">plan_id</f>
        <v>832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10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02" t="s">
        <v>1190</v>
      </c>
      <c r="B3612">
        <f t="shared" si="7341"/>
        <v>5</v>
      </c>
      <c r="C3612">
        <f t="shared" si="7344"/>
        <v>71</v>
      </c>
      <c r="E3612">
        <f t="shared" ref="E3612" si="7399">plan_id</f>
        <v>832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10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02" t="s">
        <v>1190</v>
      </c>
      <c r="B3613">
        <f t="shared" si="7341"/>
        <v>5</v>
      </c>
      <c r="C3613">
        <f t="shared" si="7344"/>
        <v>72</v>
      </c>
      <c r="E3613">
        <f t="shared" ref="E3613" si="7401">plan_id</f>
        <v>832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10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02" t="s">
        <v>1190</v>
      </c>
      <c r="B3614">
        <f t="shared" si="7341"/>
        <v>5</v>
      </c>
      <c r="C3614">
        <f t="shared" si="7344"/>
        <v>73</v>
      </c>
      <c r="E3614">
        <f t="shared" ref="E3614" si="7403">plan_id</f>
        <v>832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10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02" t="s">
        <v>1190</v>
      </c>
      <c r="B3615">
        <f t="shared" si="7341"/>
        <v>5</v>
      </c>
      <c r="C3615">
        <f t="shared" si="7344"/>
        <v>74</v>
      </c>
      <c r="E3615">
        <f t="shared" ref="E3615" si="7405">plan_id</f>
        <v>832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10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02" t="s">
        <v>1190</v>
      </c>
      <c r="B3616">
        <f t="shared" si="7341"/>
        <v>5</v>
      </c>
      <c r="C3616">
        <f t="shared" si="7344"/>
        <v>75</v>
      </c>
      <c r="E3616">
        <f t="shared" ref="E3616" si="7407">plan_id</f>
        <v>832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10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02" t="s">
        <v>1190</v>
      </c>
      <c r="B3617">
        <f t="shared" si="7341"/>
        <v>5</v>
      </c>
      <c r="C3617">
        <f t="shared" si="7344"/>
        <v>76</v>
      </c>
      <c r="E3617">
        <f t="shared" ref="E3617" si="7409">plan_id</f>
        <v>832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10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02" t="s">
        <v>1190</v>
      </c>
      <c r="B3618">
        <f t="shared" si="7341"/>
        <v>5</v>
      </c>
      <c r="C3618">
        <f t="shared" si="7344"/>
        <v>77</v>
      </c>
      <c r="E3618">
        <f t="shared" ref="E3618" si="7411">plan_id</f>
        <v>832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10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02" t="s">
        <v>1190</v>
      </c>
      <c r="B3619">
        <f t="shared" si="7341"/>
        <v>5</v>
      </c>
      <c r="C3619">
        <f t="shared" si="7344"/>
        <v>78</v>
      </c>
      <c r="E3619">
        <f t="shared" ref="E3619" si="7413">plan_id</f>
        <v>832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10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02" t="s">
        <v>1190</v>
      </c>
      <c r="B3620">
        <f t="shared" si="7341"/>
        <v>5</v>
      </c>
      <c r="C3620">
        <f t="shared" si="7344"/>
        <v>79</v>
      </c>
      <c r="E3620">
        <f t="shared" ref="E3620" si="7415">plan_id</f>
        <v>832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10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02" t="s">
        <v>1190</v>
      </c>
      <c r="B3621">
        <f t="shared" si="7341"/>
        <v>5</v>
      </c>
      <c r="C3621">
        <f t="shared" si="7344"/>
        <v>80</v>
      </c>
      <c r="E3621">
        <f t="shared" ref="E3621" si="7417">plan_id</f>
        <v>832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10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02" t="s">
        <v>1190</v>
      </c>
      <c r="B3622">
        <f t="shared" si="7341"/>
        <v>5</v>
      </c>
      <c r="C3622">
        <f t="shared" si="7344"/>
        <v>81</v>
      </c>
      <c r="E3622">
        <f t="shared" ref="E3622" si="7419">plan_id</f>
        <v>832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10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02" t="s">
        <v>1190</v>
      </c>
      <c r="B3623">
        <f t="shared" si="7341"/>
        <v>5</v>
      </c>
      <c r="C3623">
        <f t="shared" si="7344"/>
        <v>82</v>
      </c>
      <c r="E3623">
        <f t="shared" ref="E3623" si="7421">plan_id</f>
        <v>832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10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02" t="s">
        <v>1190</v>
      </c>
      <c r="B3624">
        <f t="shared" si="7341"/>
        <v>5</v>
      </c>
      <c r="C3624">
        <f t="shared" si="7344"/>
        <v>83</v>
      </c>
      <c r="E3624">
        <f t="shared" ref="E3624" si="7423">plan_id</f>
        <v>832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10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02" t="s">
        <v>1190</v>
      </c>
      <c r="B3625">
        <f t="shared" si="7341"/>
        <v>5</v>
      </c>
      <c r="C3625">
        <f t="shared" si="7344"/>
        <v>84</v>
      </c>
      <c r="E3625">
        <f t="shared" ref="E3625" si="7425">plan_id</f>
        <v>832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10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02" t="s">
        <v>1190</v>
      </c>
      <c r="B3626">
        <f t="shared" si="7341"/>
        <v>5</v>
      </c>
      <c r="C3626">
        <f t="shared" si="7344"/>
        <v>85</v>
      </c>
      <c r="E3626">
        <f t="shared" ref="E3626" si="7427">plan_id</f>
        <v>832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10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02" t="s">
        <v>1190</v>
      </c>
      <c r="B3627">
        <f t="shared" si="7341"/>
        <v>5</v>
      </c>
      <c r="C3627">
        <f t="shared" si="7344"/>
        <v>86</v>
      </c>
      <c r="E3627">
        <f t="shared" ref="E3627" si="7429">plan_id</f>
        <v>832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10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02" t="s">
        <v>1190</v>
      </c>
      <c r="B3628">
        <f t="shared" si="7341"/>
        <v>5</v>
      </c>
      <c r="C3628">
        <f t="shared" si="7344"/>
        <v>87</v>
      </c>
      <c r="E3628">
        <f t="shared" ref="E3628" si="7431">plan_id</f>
        <v>832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10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02" t="s">
        <v>1190</v>
      </c>
      <c r="B3629">
        <f t="shared" si="7341"/>
        <v>5</v>
      </c>
      <c r="C3629">
        <f t="shared" si="7344"/>
        <v>88</v>
      </c>
      <c r="E3629">
        <f t="shared" ref="E3629" si="7433">plan_id</f>
        <v>832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10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02" t="s">
        <v>1190</v>
      </c>
      <c r="B3630">
        <f t="shared" si="7341"/>
        <v>5</v>
      </c>
      <c r="C3630">
        <f t="shared" si="7344"/>
        <v>89</v>
      </c>
      <c r="E3630">
        <f t="shared" ref="E3630" si="7435">plan_id</f>
        <v>832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10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02" t="s">
        <v>1190</v>
      </c>
      <c r="B3631">
        <f t="shared" si="7341"/>
        <v>5</v>
      </c>
      <c r="C3631">
        <f t="shared" si="7344"/>
        <v>90</v>
      </c>
      <c r="E3631">
        <f t="shared" ref="E3631" si="7437">plan_id</f>
        <v>832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10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02" t="s">
        <v>1190</v>
      </c>
      <c r="B3632">
        <f t="shared" si="7341"/>
        <v>6</v>
      </c>
      <c r="C3632">
        <f t="shared" si="7344"/>
        <v>3</v>
      </c>
      <c r="E3632">
        <f t="shared" ref="E3632" si="7439">plan_id</f>
        <v>832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10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02" t="s">
        <v>1190</v>
      </c>
      <c r="B3633">
        <f t="shared" si="7341"/>
        <v>6</v>
      </c>
      <c r="C3633">
        <f t="shared" si="7344"/>
        <v>4</v>
      </c>
      <c r="E3633">
        <f t="shared" ref="E3633" si="7441">plan_id</f>
        <v>832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10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02" t="s">
        <v>1190</v>
      </c>
      <c r="B3634">
        <f t="shared" si="7341"/>
        <v>6</v>
      </c>
      <c r="C3634">
        <f t="shared" si="7344"/>
        <v>5</v>
      </c>
      <c r="E3634">
        <f t="shared" ref="E3634" si="7443">plan_id</f>
        <v>832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10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02" t="s">
        <v>1190</v>
      </c>
      <c r="B3635">
        <f t="shared" si="7341"/>
        <v>6</v>
      </c>
      <c r="C3635">
        <f t="shared" si="7344"/>
        <v>6</v>
      </c>
      <c r="E3635">
        <f t="shared" ref="E3635" si="7445">plan_id</f>
        <v>832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10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02" t="s">
        <v>1190</v>
      </c>
      <c r="B3636">
        <f t="shared" si="7341"/>
        <v>6</v>
      </c>
      <c r="C3636">
        <f t="shared" si="7344"/>
        <v>7</v>
      </c>
      <c r="E3636">
        <f t="shared" ref="E3636" si="7447">plan_id</f>
        <v>832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10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02" t="s">
        <v>1190</v>
      </c>
      <c r="B3637">
        <f t="shared" si="7341"/>
        <v>6</v>
      </c>
      <c r="C3637">
        <f t="shared" si="7344"/>
        <v>8</v>
      </c>
      <c r="E3637">
        <f t="shared" ref="E3637" si="7449">plan_id</f>
        <v>832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10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02" t="s">
        <v>1190</v>
      </c>
      <c r="B3638">
        <f t="shared" si="7341"/>
        <v>6</v>
      </c>
      <c r="C3638">
        <f t="shared" si="7344"/>
        <v>9</v>
      </c>
      <c r="E3638">
        <f t="shared" ref="E3638" si="7451">plan_id</f>
        <v>832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10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02" t="s">
        <v>1190</v>
      </c>
      <c r="B3639">
        <f t="shared" si="7341"/>
        <v>6</v>
      </c>
      <c r="C3639">
        <f t="shared" si="7344"/>
        <v>10</v>
      </c>
      <c r="E3639">
        <f t="shared" ref="E3639" si="7453">plan_id</f>
        <v>832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10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02" t="s">
        <v>1190</v>
      </c>
      <c r="B3640">
        <f t="shared" si="7341"/>
        <v>6</v>
      </c>
      <c r="C3640">
        <f t="shared" si="7344"/>
        <v>11</v>
      </c>
      <c r="E3640">
        <f t="shared" ref="E3640" si="7455">plan_id</f>
        <v>832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10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02" t="s">
        <v>1190</v>
      </c>
      <c r="B3641">
        <f t="shared" si="7341"/>
        <v>6</v>
      </c>
      <c r="C3641">
        <f t="shared" si="7344"/>
        <v>12</v>
      </c>
      <c r="E3641">
        <f t="shared" ref="E3641" si="7457">plan_id</f>
        <v>832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10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02" t="s">
        <v>1190</v>
      </c>
      <c r="B3642">
        <f t="shared" si="7341"/>
        <v>6</v>
      </c>
      <c r="C3642">
        <f t="shared" si="7344"/>
        <v>13</v>
      </c>
      <c r="E3642">
        <f t="shared" ref="E3642" si="7459">plan_id</f>
        <v>832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10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02" t="s">
        <v>1190</v>
      </c>
      <c r="B3643">
        <f t="shared" si="7341"/>
        <v>6</v>
      </c>
      <c r="C3643">
        <f t="shared" si="7344"/>
        <v>14</v>
      </c>
      <c r="E3643">
        <f t="shared" ref="E3643" si="7461">plan_id</f>
        <v>832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10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02" t="s">
        <v>1190</v>
      </c>
      <c r="B3644">
        <f t="shared" si="7341"/>
        <v>6</v>
      </c>
      <c r="C3644">
        <f t="shared" si="7344"/>
        <v>15</v>
      </c>
      <c r="E3644">
        <f t="shared" ref="E3644" si="7463">plan_id</f>
        <v>832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10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02" t="s">
        <v>1190</v>
      </c>
      <c r="B3645">
        <f t="shared" si="7341"/>
        <v>6</v>
      </c>
      <c r="C3645">
        <f t="shared" si="7344"/>
        <v>16</v>
      </c>
      <c r="E3645">
        <f t="shared" ref="E3645" si="7465">plan_id</f>
        <v>832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10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02" t="s">
        <v>1190</v>
      </c>
      <c r="B3646">
        <f t="shared" si="7341"/>
        <v>6</v>
      </c>
      <c r="C3646">
        <f t="shared" si="7344"/>
        <v>17</v>
      </c>
      <c r="E3646">
        <f t="shared" ref="E3646" si="7467">plan_id</f>
        <v>832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10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02" t="s">
        <v>1190</v>
      </c>
      <c r="B3647">
        <f t="shared" si="7341"/>
        <v>6</v>
      </c>
      <c r="C3647">
        <f t="shared" si="7344"/>
        <v>18</v>
      </c>
      <c r="E3647">
        <f t="shared" ref="E3647" si="7469">plan_id</f>
        <v>832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10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02" t="s">
        <v>1190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832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10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02" t="s">
        <v>1190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832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10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02" t="s">
        <v>1190</v>
      </c>
      <c r="B3650">
        <f t="shared" si="7471"/>
        <v>6</v>
      </c>
      <c r="C3650">
        <f t="shared" si="7474"/>
        <v>21</v>
      </c>
      <c r="E3650">
        <f t="shared" ref="E3650" si="7477">plan_id</f>
        <v>832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10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02" t="s">
        <v>1190</v>
      </c>
      <c r="B3651">
        <f t="shared" si="7471"/>
        <v>6</v>
      </c>
      <c r="C3651">
        <f t="shared" si="7474"/>
        <v>22</v>
      </c>
      <c r="E3651">
        <f t="shared" ref="E3651" si="7479">plan_id</f>
        <v>832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10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02" t="s">
        <v>1190</v>
      </c>
      <c r="B3652">
        <f t="shared" si="7471"/>
        <v>6</v>
      </c>
      <c r="C3652">
        <f t="shared" si="7474"/>
        <v>23</v>
      </c>
      <c r="E3652">
        <f t="shared" ref="E3652" si="7481">plan_id</f>
        <v>832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10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02" t="s">
        <v>1190</v>
      </c>
      <c r="B3653">
        <f t="shared" si="7471"/>
        <v>6</v>
      </c>
      <c r="C3653">
        <f t="shared" si="7474"/>
        <v>24</v>
      </c>
      <c r="E3653">
        <f t="shared" ref="E3653" si="7483">plan_id</f>
        <v>832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10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02" t="s">
        <v>1190</v>
      </c>
      <c r="B3654">
        <f t="shared" si="7471"/>
        <v>6</v>
      </c>
      <c r="C3654">
        <f t="shared" si="7474"/>
        <v>25</v>
      </c>
      <c r="E3654">
        <f t="shared" ref="E3654" si="7485">plan_id</f>
        <v>832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10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02" t="s">
        <v>1190</v>
      </c>
      <c r="B3655">
        <f t="shared" si="7471"/>
        <v>6</v>
      </c>
      <c r="C3655">
        <f t="shared" si="7474"/>
        <v>26</v>
      </c>
      <c r="E3655">
        <f t="shared" ref="E3655" si="7487">plan_id</f>
        <v>832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10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02" t="s">
        <v>1190</v>
      </c>
      <c r="B3656">
        <f t="shared" si="7471"/>
        <v>6</v>
      </c>
      <c r="C3656">
        <f t="shared" si="7474"/>
        <v>27</v>
      </c>
      <c r="E3656">
        <f t="shared" ref="E3656" si="7489">plan_id</f>
        <v>832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10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02" t="s">
        <v>1190</v>
      </c>
      <c r="B3657">
        <f t="shared" si="7471"/>
        <v>6</v>
      </c>
      <c r="C3657">
        <f t="shared" si="7474"/>
        <v>28</v>
      </c>
      <c r="E3657">
        <f t="shared" ref="E3657" si="7491">plan_id</f>
        <v>832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10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02" t="s">
        <v>1190</v>
      </c>
      <c r="B3658">
        <f t="shared" si="7471"/>
        <v>6</v>
      </c>
      <c r="C3658">
        <f t="shared" si="7474"/>
        <v>29</v>
      </c>
      <c r="E3658">
        <f t="shared" ref="E3658" si="7493">plan_id</f>
        <v>832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10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02" t="s">
        <v>1190</v>
      </c>
      <c r="B3659">
        <f t="shared" si="7471"/>
        <v>6</v>
      </c>
      <c r="C3659">
        <f t="shared" si="7474"/>
        <v>30</v>
      </c>
      <c r="E3659">
        <f t="shared" ref="E3659" si="7495">plan_id</f>
        <v>832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10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02" t="s">
        <v>1190</v>
      </c>
      <c r="B3660">
        <f t="shared" si="7471"/>
        <v>6</v>
      </c>
      <c r="C3660">
        <f t="shared" si="7474"/>
        <v>31</v>
      </c>
      <c r="E3660">
        <f t="shared" ref="E3660" si="7497">plan_id</f>
        <v>832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10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02" t="s">
        <v>1190</v>
      </c>
      <c r="B3661">
        <f t="shared" si="7471"/>
        <v>6</v>
      </c>
      <c r="C3661">
        <f t="shared" si="7474"/>
        <v>32</v>
      </c>
      <c r="E3661">
        <f t="shared" ref="E3661" si="7499">plan_id</f>
        <v>832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10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02" t="s">
        <v>1190</v>
      </c>
      <c r="B3662">
        <f t="shared" si="7471"/>
        <v>6</v>
      </c>
      <c r="C3662">
        <f t="shared" si="7474"/>
        <v>33</v>
      </c>
      <c r="E3662">
        <f t="shared" ref="E3662" si="7501">plan_id</f>
        <v>832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10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02" t="s">
        <v>1190</v>
      </c>
      <c r="B3663">
        <f t="shared" si="7471"/>
        <v>6</v>
      </c>
      <c r="C3663">
        <f t="shared" si="7474"/>
        <v>34</v>
      </c>
      <c r="E3663">
        <f t="shared" ref="E3663" si="7503">plan_id</f>
        <v>832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10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02" t="s">
        <v>1190</v>
      </c>
      <c r="B3664">
        <f t="shared" si="7471"/>
        <v>6</v>
      </c>
      <c r="C3664">
        <f t="shared" si="7474"/>
        <v>35</v>
      </c>
      <c r="E3664">
        <f t="shared" ref="E3664" si="7505">plan_id</f>
        <v>832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10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02" t="s">
        <v>1190</v>
      </c>
      <c r="B3665">
        <f t="shared" si="7471"/>
        <v>6</v>
      </c>
      <c r="C3665">
        <f t="shared" si="7474"/>
        <v>36</v>
      </c>
      <c r="E3665">
        <f t="shared" ref="E3665" si="7507">plan_id</f>
        <v>832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10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02" t="s">
        <v>1190</v>
      </c>
      <c r="B3666">
        <f t="shared" si="7471"/>
        <v>6</v>
      </c>
      <c r="C3666">
        <f t="shared" si="7474"/>
        <v>37</v>
      </c>
      <c r="E3666">
        <f t="shared" ref="E3666" si="7509">plan_id</f>
        <v>832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10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02" t="s">
        <v>1190</v>
      </c>
      <c r="B3667">
        <f t="shared" si="7471"/>
        <v>6</v>
      </c>
      <c r="C3667">
        <f t="shared" si="7474"/>
        <v>38</v>
      </c>
      <c r="E3667">
        <f t="shared" ref="E3667" si="7511">plan_id</f>
        <v>832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10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02" t="s">
        <v>1190</v>
      </c>
      <c r="B3668">
        <f t="shared" si="7471"/>
        <v>6</v>
      </c>
      <c r="C3668">
        <f t="shared" si="7474"/>
        <v>39</v>
      </c>
      <c r="E3668">
        <f t="shared" ref="E3668" si="7513">plan_id</f>
        <v>832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10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02" t="s">
        <v>1190</v>
      </c>
      <c r="B3669">
        <f t="shared" si="7471"/>
        <v>6</v>
      </c>
      <c r="C3669">
        <f t="shared" si="7474"/>
        <v>40</v>
      </c>
      <c r="E3669">
        <f t="shared" ref="E3669" si="7515">plan_id</f>
        <v>832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10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02" t="s">
        <v>1190</v>
      </c>
      <c r="B3670">
        <f t="shared" si="7471"/>
        <v>6</v>
      </c>
      <c r="C3670">
        <f t="shared" si="7474"/>
        <v>41</v>
      </c>
      <c r="E3670">
        <f t="shared" ref="E3670" si="7517">plan_id</f>
        <v>832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10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02" t="s">
        <v>1190</v>
      </c>
      <c r="B3671">
        <f t="shared" si="7471"/>
        <v>6</v>
      </c>
      <c r="C3671">
        <f t="shared" si="7474"/>
        <v>42</v>
      </c>
      <c r="E3671">
        <f t="shared" ref="E3671" si="7519">plan_id</f>
        <v>832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10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02" t="s">
        <v>1190</v>
      </c>
      <c r="B3672">
        <f t="shared" si="7471"/>
        <v>6</v>
      </c>
      <c r="C3672">
        <f t="shared" si="7474"/>
        <v>43</v>
      </c>
      <c r="E3672">
        <f t="shared" ref="E3672" si="7521">plan_id</f>
        <v>832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10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02" t="s">
        <v>1190</v>
      </c>
      <c r="B3673">
        <f t="shared" si="7471"/>
        <v>6</v>
      </c>
      <c r="C3673">
        <f t="shared" si="7474"/>
        <v>44</v>
      </c>
      <c r="E3673">
        <f t="shared" ref="E3673" si="7523">plan_id</f>
        <v>832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10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02" t="s">
        <v>1190</v>
      </c>
      <c r="B3674">
        <f t="shared" si="7471"/>
        <v>6</v>
      </c>
      <c r="C3674">
        <f t="shared" si="7474"/>
        <v>45</v>
      </c>
      <c r="E3674">
        <f t="shared" ref="E3674" si="7525">plan_id</f>
        <v>832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10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02" t="s">
        <v>1190</v>
      </c>
      <c r="B3675">
        <f t="shared" si="7471"/>
        <v>6</v>
      </c>
      <c r="C3675">
        <f t="shared" si="7474"/>
        <v>46</v>
      </c>
      <c r="E3675">
        <f t="shared" ref="E3675" si="7527">plan_id</f>
        <v>832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10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02" t="s">
        <v>1190</v>
      </c>
      <c r="B3676">
        <f t="shared" si="7471"/>
        <v>6</v>
      </c>
      <c r="C3676">
        <f t="shared" si="7474"/>
        <v>47</v>
      </c>
      <c r="E3676">
        <f t="shared" ref="E3676" si="7529">plan_id</f>
        <v>832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10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02" t="s">
        <v>1190</v>
      </c>
      <c r="B3677">
        <f t="shared" si="7471"/>
        <v>6</v>
      </c>
      <c r="C3677">
        <f t="shared" si="7474"/>
        <v>48</v>
      </c>
      <c r="E3677">
        <f t="shared" ref="E3677" si="7531">plan_id</f>
        <v>832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10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02" t="s">
        <v>1190</v>
      </c>
      <c r="B3678">
        <f t="shared" si="7471"/>
        <v>6</v>
      </c>
      <c r="C3678">
        <f t="shared" si="7474"/>
        <v>49</v>
      </c>
      <c r="E3678">
        <f t="shared" ref="E3678" si="7533">plan_id</f>
        <v>832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10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02" t="s">
        <v>1190</v>
      </c>
      <c r="B3679">
        <f t="shared" si="7471"/>
        <v>6</v>
      </c>
      <c r="C3679">
        <f t="shared" si="7474"/>
        <v>50</v>
      </c>
      <c r="E3679">
        <f t="shared" ref="E3679" si="7535">plan_id</f>
        <v>832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10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02" t="s">
        <v>1190</v>
      </c>
      <c r="B3680">
        <f t="shared" si="7471"/>
        <v>6</v>
      </c>
      <c r="C3680">
        <f t="shared" si="7474"/>
        <v>51</v>
      </c>
      <c r="E3680">
        <f t="shared" ref="E3680" si="7537">plan_id</f>
        <v>832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10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02" t="s">
        <v>1190</v>
      </c>
      <c r="B3681">
        <f t="shared" si="7471"/>
        <v>6</v>
      </c>
      <c r="C3681">
        <f t="shared" si="7474"/>
        <v>52</v>
      </c>
      <c r="E3681">
        <f t="shared" ref="E3681" si="7539">plan_id</f>
        <v>832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10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02" t="s">
        <v>1190</v>
      </c>
      <c r="B3682">
        <f t="shared" si="7471"/>
        <v>6</v>
      </c>
      <c r="C3682">
        <f t="shared" si="7474"/>
        <v>53</v>
      </c>
      <c r="E3682">
        <f t="shared" ref="E3682" si="7541">plan_id</f>
        <v>832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10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02" t="s">
        <v>1190</v>
      </c>
      <c r="B3683">
        <f t="shared" si="7471"/>
        <v>6</v>
      </c>
      <c r="C3683">
        <f t="shared" si="7474"/>
        <v>54</v>
      </c>
      <c r="E3683">
        <f t="shared" ref="E3683" si="7543">plan_id</f>
        <v>832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10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02" t="s">
        <v>1190</v>
      </c>
      <c r="B3684">
        <f t="shared" si="7471"/>
        <v>6</v>
      </c>
      <c r="C3684">
        <f t="shared" si="7474"/>
        <v>55</v>
      </c>
      <c r="E3684">
        <f t="shared" ref="E3684" si="7545">plan_id</f>
        <v>832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10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02" t="s">
        <v>1190</v>
      </c>
      <c r="B3685">
        <f t="shared" si="7471"/>
        <v>6</v>
      </c>
      <c r="C3685">
        <f t="shared" si="7474"/>
        <v>56</v>
      </c>
      <c r="E3685">
        <f t="shared" ref="E3685" si="7547">plan_id</f>
        <v>832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10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02" t="s">
        <v>1190</v>
      </c>
      <c r="B3686">
        <f t="shared" si="7471"/>
        <v>6</v>
      </c>
      <c r="C3686">
        <f t="shared" si="7474"/>
        <v>57</v>
      </c>
      <c r="E3686">
        <f t="shared" ref="E3686" si="7549">plan_id</f>
        <v>832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10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02" t="s">
        <v>1190</v>
      </c>
      <c r="B3687">
        <f t="shared" si="7471"/>
        <v>6</v>
      </c>
      <c r="C3687">
        <f t="shared" si="7474"/>
        <v>58</v>
      </c>
      <c r="E3687">
        <f t="shared" ref="E3687" si="7551">plan_id</f>
        <v>832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10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02" t="s">
        <v>1190</v>
      </c>
      <c r="B3688">
        <f t="shared" si="7471"/>
        <v>6</v>
      </c>
      <c r="C3688">
        <f t="shared" si="7474"/>
        <v>59</v>
      </c>
      <c r="E3688">
        <f t="shared" ref="E3688" si="7553">plan_id</f>
        <v>832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10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02" t="s">
        <v>1190</v>
      </c>
      <c r="B3689">
        <f t="shared" si="7471"/>
        <v>6</v>
      </c>
      <c r="C3689">
        <f t="shared" si="7474"/>
        <v>60</v>
      </c>
      <c r="E3689">
        <f t="shared" ref="E3689" si="7555">plan_id</f>
        <v>832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10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02" t="s">
        <v>1190</v>
      </c>
      <c r="B3690">
        <f t="shared" si="7471"/>
        <v>6</v>
      </c>
      <c r="C3690">
        <f t="shared" si="7474"/>
        <v>61</v>
      </c>
      <c r="E3690">
        <f t="shared" ref="E3690" si="7557">plan_id</f>
        <v>832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10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02" t="s">
        <v>1190</v>
      </c>
      <c r="B3691">
        <f t="shared" si="7471"/>
        <v>6</v>
      </c>
      <c r="C3691">
        <f t="shared" si="7474"/>
        <v>62</v>
      </c>
      <c r="E3691">
        <f t="shared" ref="E3691" si="7559">plan_id</f>
        <v>832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10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02" t="s">
        <v>1190</v>
      </c>
      <c r="B3692">
        <f t="shared" si="7471"/>
        <v>6</v>
      </c>
      <c r="C3692">
        <f t="shared" si="7474"/>
        <v>63</v>
      </c>
      <c r="E3692">
        <f t="shared" ref="E3692" si="7561">plan_id</f>
        <v>832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10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02" t="s">
        <v>1190</v>
      </c>
      <c r="B3693">
        <f t="shared" si="7471"/>
        <v>6</v>
      </c>
      <c r="C3693">
        <f t="shared" si="7474"/>
        <v>64</v>
      </c>
      <c r="E3693">
        <f t="shared" ref="E3693" si="7563">plan_id</f>
        <v>832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10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02" t="s">
        <v>1190</v>
      </c>
      <c r="B3694">
        <f t="shared" si="7471"/>
        <v>6</v>
      </c>
      <c r="C3694">
        <f t="shared" si="7474"/>
        <v>65</v>
      </c>
      <c r="E3694">
        <f t="shared" ref="E3694" si="7565">plan_id</f>
        <v>832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10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02" t="s">
        <v>1190</v>
      </c>
      <c r="B3695">
        <f t="shared" si="7471"/>
        <v>6</v>
      </c>
      <c r="C3695">
        <f t="shared" si="7474"/>
        <v>66</v>
      </c>
      <c r="E3695">
        <f t="shared" ref="E3695" si="7567">plan_id</f>
        <v>832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10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02" t="s">
        <v>1190</v>
      </c>
      <c r="B3696">
        <f t="shared" si="7471"/>
        <v>6</v>
      </c>
      <c r="C3696">
        <f t="shared" si="7474"/>
        <v>67</v>
      </c>
      <c r="E3696">
        <f t="shared" ref="E3696" si="7569">plan_id</f>
        <v>832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10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02" t="s">
        <v>1190</v>
      </c>
      <c r="B3697">
        <f t="shared" si="7471"/>
        <v>6</v>
      </c>
      <c r="C3697">
        <f t="shared" si="7474"/>
        <v>68</v>
      </c>
      <c r="E3697">
        <f t="shared" ref="E3697" si="7571">plan_id</f>
        <v>832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10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02" t="s">
        <v>1190</v>
      </c>
      <c r="B3698">
        <f t="shared" si="7471"/>
        <v>6</v>
      </c>
      <c r="C3698">
        <f t="shared" si="7474"/>
        <v>69</v>
      </c>
      <c r="E3698">
        <f t="shared" ref="E3698" si="7573">plan_id</f>
        <v>832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10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02" t="s">
        <v>1190</v>
      </c>
      <c r="B3699">
        <f t="shared" si="7471"/>
        <v>6</v>
      </c>
      <c r="C3699">
        <f t="shared" si="7474"/>
        <v>70</v>
      </c>
      <c r="E3699">
        <f t="shared" ref="E3699" si="7575">plan_id</f>
        <v>832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10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02" t="s">
        <v>1190</v>
      </c>
      <c r="B3700">
        <f t="shared" si="7471"/>
        <v>6</v>
      </c>
      <c r="C3700">
        <f t="shared" si="7474"/>
        <v>71</v>
      </c>
      <c r="E3700">
        <f t="shared" ref="E3700" si="7577">plan_id</f>
        <v>832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10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02" t="s">
        <v>1190</v>
      </c>
      <c r="B3701">
        <f t="shared" si="7471"/>
        <v>6</v>
      </c>
      <c r="C3701">
        <f t="shared" si="7474"/>
        <v>72</v>
      </c>
      <c r="E3701">
        <f t="shared" ref="E3701" si="7579">plan_id</f>
        <v>832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10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02" t="s">
        <v>1190</v>
      </c>
      <c r="B3702">
        <f t="shared" si="7471"/>
        <v>6</v>
      </c>
      <c r="C3702">
        <f t="shared" si="7474"/>
        <v>73</v>
      </c>
      <c r="E3702">
        <f t="shared" ref="E3702" si="7581">plan_id</f>
        <v>832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10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02" t="s">
        <v>1190</v>
      </c>
      <c r="B3703">
        <f t="shared" si="7471"/>
        <v>6</v>
      </c>
      <c r="C3703">
        <f t="shared" si="7474"/>
        <v>74</v>
      </c>
      <c r="E3703">
        <f t="shared" ref="E3703" si="7583">plan_id</f>
        <v>832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10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02" t="s">
        <v>1190</v>
      </c>
      <c r="B3704">
        <f t="shared" si="7471"/>
        <v>6</v>
      </c>
      <c r="C3704">
        <f t="shared" si="7474"/>
        <v>75</v>
      </c>
      <c r="E3704">
        <f t="shared" ref="E3704" si="7585">plan_id</f>
        <v>832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10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02" t="s">
        <v>1190</v>
      </c>
      <c r="B3705">
        <f t="shared" si="7471"/>
        <v>6</v>
      </c>
      <c r="C3705">
        <f t="shared" si="7474"/>
        <v>76</v>
      </c>
      <c r="E3705">
        <f t="shared" ref="E3705" si="7587">plan_id</f>
        <v>832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10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02" t="s">
        <v>1190</v>
      </c>
      <c r="B3706">
        <f t="shared" si="7471"/>
        <v>6</v>
      </c>
      <c r="C3706">
        <f t="shared" si="7474"/>
        <v>77</v>
      </c>
      <c r="E3706">
        <f t="shared" ref="E3706" si="7589">plan_id</f>
        <v>832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10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02" t="s">
        <v>1190</v>
      </c>
      <c r="B3707">
        <f t="shared" si="7471"/>
        <v>6</v>
      </c>
      <c r="C3707">
        <f t="shared" si="7474"/>
        <v>78</v>
      </c>
      <c r="E3707">
        <f t="shared" ref="E3707" si="7591">plan_id</f>
        <v>832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10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02" t="s">
        <v>1190</v>
      </c>
      <c r="B3708">
        <f t="shared" si="7471"/>
        <v>6</v>
      </c>
      <c r="C3708">
        <f t="shared" si="7474"/>
        <v>79</v>
      </c>
      <c r="E3708">
        <f t="shared" ref="E3708" si="7593">plan_id</f>
        <v>832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10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02" t="s">
        <v>1190</v>
      </c>
      <c r="B3709">
        <f t="shared" si="7471"/>
        <v>6</v>
      </c>
      <c r="C3709">
        <f t="shared" si="7474"/>
        <v>80</v>
      </c>
      <c r="E3709">
        <f t="shared" ref="E3709" si="7595">plan_id</f>
        <v>832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10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02" t="s">
        <v>1190</v>
      </c>
      <c r="B3710">
        <f t="shared" si="7471"/>
        <v>6</v>
      </c>
      <c r="C3710">
        <f t="shared" si="7474"/>
        <v>81</v>
      </c>
      <c r="E3710">
        <f t="shared" ref="E3710" si="7597">plan_id</f>
        <v>832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10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02" t="s">
        <v>1190</v>
      </c>
      <c r="B3711">
        <f t="shared" si="7471"/>
        <v>6</v>
      </c>
      <c r="C3711">
        <f t="shared" si="7474"/>
        <v>82</v>
      </c>
      <c r="E3711">
        <f t="shared" ref="E3711" si="7599">plan_id</f>
        <v>832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10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02" t="s">
        <v>1190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832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10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02" t="s">
        <v>1190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832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10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02" t="s">
        <v>1190</v>
      </c>
      <c r="B3714">
        <f t="shared" si="7601"/>
        <v>6</v>
      </c>
      <c r="C3714">
        <f t="shared" si="7604"/>
        <v>85</v>
      </c>
      <c r="E3714">
        <f t="shared" ref="E3714" si="7607">plan_id</f>
        <v>832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10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02" t="s">
        <v>1190</v>
      </c>
      <c r="B3715">
        <f t="shared" si="7601"/>
        <v>6</v>
      </c>
      <c r="C3715">
        <f t="shared" si="7604"/>
        <v>86</v>
      </c>
      <c r="E3715">
        <f t="shared" ref="E3715" si="7609">plan_id</f>
        <v>832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10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02" t="s">
        <v>1190</v>
      </c>
      <c r="B3716">
        <f t="shared" si="7601"/>
        <v>6</v>
      </c>
      <c r="C3716">
        <f t="shared" si="7604"/>
        <v>87</v>
      </c>
      <c r="E3716">
        <f t="shared" ref="E3716" si="7611">plan_id</f>
        <v>832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10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02" t="s">
        <v>1190</v>
      </c>
      <c r="B3717">
        <f t="shared" si="7601"/>
        <v>6</v>
      </c>
      <c r="C3717">
        <f t="shared" si="7604"/>
        <v>88</v>
      </c>
      <c r="E3717">
        <f t="shared" ref="E3717" si="7613">plan_id</f>
        <v>832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10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02" t="s">
        <v>1190</v>
      </c>
      <c r="B3718">
        <f t="shared" si="7601"/>
        <v>6</v>
      </c>
      <c r="C3718">
        <f t="shared" si="7604"/>
        <v>89</v>
      </c>
      <c r="E3718">
        <f t="shared" ref="E3718" si="7615">plan_id</f>
        <v>832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10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02" t="s">
        <v>1190</v>
      </c>
      <c r="B3719">
        <f t="shared" si="7601"/>
        <v>6</v>
      </c>
      <c r="C3719">
        <f t="shared" si="7604"/>
        <v>90</v>
      </c>
      <c r="E3719">
        <f t="shared" ref="E3719" si="7617">plan_id</f>
        <v>832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10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02" t="s">
        <v>1190</v>
      </c>
      <c r="B3720">
        <f t="shared" si="7601"/>
        <v>7</v>
      </c>
      <c r="C3720">
        <f t="shared" si="7604"/>
        <v>3</v>
      </c>
      <c r="E3720">
        <f t="shared" ref="E3720" si="7619">plan_id</f>
        <v>832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10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02" t="s">
        <v>1190</v>
      </c>
      <c r="B3721">
        <f t="shared" si="7601"/>
        <v>7</v>
      </c>
      <c r="C3721">
        <f t="shared" si="7604"/>
        <v>4</v>
      </c>
      <c r="E3721">
        <f t="shared" ref="E3721" si="7621">plan_id</f>
        <v>832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10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02" t="s">
        <v>1190</v>
      </c>
      <c r="B3722">
        <f t="shared" si="7601"/>
        <v>7</v>
      </c>
      <c r="C3722">
        <f t="shared" si="7604"/>
        <v>5</v>
      </c>
      <c r="E3722">
        <f t="shared" ref="E3722" si="7623">plan_id</f>
        <v>832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10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02" t="s">
        <v>1190</v>
      </c>
      <c r="B3723">
        <f t="shared" si="7601"/>
        <v>7</v>
      </c>
      <c r="C3723">
        <f t="shared" si="7604"/>
        <v>6</v>
      </c>
      <c r="E3723">
        <f t="shared" ref="E3723" si="7626">plan_id</f>
        <v>832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10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02" t="s">
        <v>1190</v>
      </c>
      <c r="B3724">
        <f t="shared" si="7601"/>
        <v>7</v>
      </c>
      <c r="C3724">
        <f t="shared" si="7604"/>
        <v>7</v>
      </c>
      <c r="E3724">
        <f t="shared" ref="E3724" si="7628">plan_id</f>
        <v>832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10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02" t="s">
        <v>1190</v>
      </c>
      <c r="B3725">
        <f t="shared" si="7601"/>
        <v>7</v>
      </c>
      <c r="C3725">
        <f t="shared" si="7604"/>
        <v>8</v>
      </c>
      <c r="E3725">
        <f t="shared" ref="E3725" si="7630">plan_id</f>
        <v>832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10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02" t="s">
        <v>1190</v>
      </c>
      <c r="B3726">
        <f t="shared" si="7601"/>
        <v>7</v>
      </c>
      <c r="C3726">
        <f t="shared" si="7604"/>
        <v>9</v>
      </c>
      <c r="E3726">
        <f t="shared" ref="E3726" si="7632">plan_id</f>
        <v>832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10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02" t="s">
        <v>1190</v>
      </c>
      <c r="B3727">
        <f t="shared" si="7601"/>
        <v>7</v>
      </c>
      <c r="C3727">
        <f t="shared" si="7604"/>
        <v>10</v>
      </c>
      <c r="E3727">
        <f t="shared" ref="E3727" si="7634">plan_id</f>
        <v>832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10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02" t="s">
        <v>1190</v>
      </c>
      <c r="B3728">
        <f t="shared" si="7601"/>
        <v>7</v>
      </c>
      <c r="C3728">
        <f t="shared" si="7604"/>
        <v>11</v>
      </c>
      <c r="E3728">
        <f t="shared" ref="E3728" si="7636">plan_id</f>
        <v>832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10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02" t="s">
        <v>1190</v>
      </c>
      <c r="B3729">
        <f t="shared" si="7601"/>
        <v>7</v>
      </c>
      <c r="C3729">
        <f t="shared" si="7604"/>
        <v>12</v>
      </c>
      <c r="E3729">
        <f t="shared" ref="E3729" si="7638">plan_id</f>
        <v>832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10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02" t="s">
        <v>1190</v>
      </c>
      <c r="B3730">
        <f t="shared" si="7601"/>
        <v>7</v>
      </c>
      <c r="C3730">
        <f t="shared" si="7604"/>
        <v>13</v>
      </c>
      <c r="E3730">
        <f t="shared" ref="E3730" si="7640">plan_id</f>
        <v>832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10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02" t="s">
        <v>1190</v>
      </c>
      <c r="B3731">
        <f t="shared" si="7601"/>
        <v>7</v>
      </c>
      <c r="C3731">
        <f t="shared" si="7604"/>
        <v>14</v>
      </c>
      <c r="E3731">
        <f t="shared" ref="E3731" si="7642">plan_id</f>
        <v>832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10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02" t="s">
        <v>1190</v>
      </c>
      <c r="B3732">
        <f t="shared" si="7601"/>
        <v>7</v>
      </c>
      <c r="C3732">
        <f t="shared" si="7604"/>
        <v>15</v>
      </c>
      <c r="E3732">
        <f t="shared" ref="E3732" si="7644">plan_id</f>
        <v>832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10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02" t="s">
        <v>1190</v>
      </c>
      <c r="B3733">
        <f t="shared" si="7601"/>
        <v>7</v>
      </c>
      <c r="C3733">
        <f t="shared" si="7604"/>
        <v>16</v>
      </c>
      <c r="E3733">
        <f t="shared" ref="E3733" si="7646">plan_id</f>
        <v>832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10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02" t="s">
        <v>1190</v>
      </c>
      <c r="B3734">
        <f t="shared" si="7601"/>
        <v>7</v>
      </c>
      <c r="C3734">
        <f t="shared" si="7604"/>
        <v>17</v>
      </c>
      <c r="E3734">
        <f t="shared" ref="E3734" si="7648">plan_id</f>
        <v>832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10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02" t="s">
        <v>1190</v>
      </c>
      <c r="B3735">
        <f t="shared" si="7601"/>
        <v>7</v>
      </c>
      <c r="C3735">
        <f t="shared" si="7604"/>
        <v>18</v>
      </c>
      <c r="E3735">
        <f t="shared" ref="E3735" si="7650">plan_id</f>
        <v>832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10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02" t="s">
        <v>1190</v>
      </c>
      <c r="B3736">
        <f t="shared" si="7601"/>
        <v>7</v>
      </c>
      <c r="C3736">
        <f t="shared" si="7604"/>
        <v>19</v>
      </c>
      <c r="E3736">
        <f t="shared" ref="E3736" si="7652">plan_id</f>
        <v>832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10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02" t="s">
        <v>1190</v>
      </c>
      <c r="B3737">
        <f t="shared" si="7601"/>
        <v>7</v>
      </c>
      <c r="C3737">
        <f t="shared" si="7604"/>
        <v>20</v>
      </c>
      <c r="E3737">
        <f t="shared" ref="E3737" si="7654">plan_id</f>
        <v>832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10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02" t="s">
        <v>1190</v>
      </c>
      <c r="B3738">
        <f t="shared" si="7601"/>
        <v>7</v>
      </c>
      <c r="C3738">
        <f t="shared" si="7604"/>
        <v>21</v>
      </c>
      <c r="E3738">
        <f t="shared" ref="E3738" si="7656">plan_id</f>
        <v>832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10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02" t="s">
        <v>1190</v>
      </c>
      <c r="B3739">
        <f t="shared" si="7601"/>
        <v>7</v>
      </c>
      <c r="C3739">
        <f t="shared" si="7604"/>
        <v>22</v>
      </c>
      <c r="E3739">
        <f t="shared" ref="E3739" si="7658">plan_id</f>
        <v>832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10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02" t="s">
        <v>1190</v>
      </c>
      <c r="B3740">
        <f t="shared" si="7601"/>
        <v>7</v>
      </c>
      <c r="C3740">
        <f t="shared" si="7604"/>
        <v>23</v>
      </c>
      <c r="E3740">
        <f t="shared" ref="E3740" si="7660">plan_id</f>
        <v>832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10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02" t="s">
        <v>1190</v>
      </c>
      <c r="B3741">
        <f t="shared" si="7601"/>
        <v>7</v>
      </c>
      <c r="C3741">
        <f t="shared" si="7604"/>
        <v>24</v>
      </c>
      <c r="E3741">
        <f t="shared" ref="E3741" si="7662">plan_id</f>
        <v>832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10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02" t="s">
        <v>1190</v>
      </c>
      <c r="B3742">
        <f t="shared" si="7601"/>
        <v>7</v>
      </c>
      <c r="C3742">
        <f t="shared" si="7604"/>
        <v>25</v>
      </c>
      <c r="E3742">
        <f t="shared" ref="E3742" si="7664">plan_id</f>
        <v>832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10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02" t="s">
        <v>1190</v>
      </c>
      <c r="B3743">
        <f t="shared" si="7601"/>
        <v>7</v>
      </c>
      <c r="C3743">
        <f t="shared" si="7604"/>
        <v>26</v>
      </c>
      <c r="E3743">
        <f t="shared" ref="E3743" si="7666">plan_id</f>
        <v>832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10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02" t="s">
        <v>1190</v>
      </c>
      <c r="B3744">
        <f t="shared" si="7601"/>
        <v>7</v>
      </c>
      <c r="C3744">
        <f t="shared" si="7604"/>
        <v>27</v>
      </c>
      <c r="E3744">
        <f t="shared" ref="E3744" si="7668">plan_id</f>
        <v>832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10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02" t="s">
        <v>1190</v>
      </c>
      <c r="B3745">
        <f t="shared" si="7601"/>
        <v>7</v>
      </c>
      <c r="C3745">
        <f t="shared" si="7604"/>
        <v>28</v>
      </c>
      <c r="E3745">
        <f t="shared" ref="E3745" si="7670">plan_id</f>
        <v>832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10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02" t="s">
        <v>1190</v>
      </c>
      <c r="B3746">
        <f t="shared" si="7601"/>
        <v>7</v>
      </c>
      <c r="C3746">
        <f t="shared" si="7604"/>
        <v>29</v>
      </c>
      <c r="E3746">
        <f t="shared" ref="E3746" si="7672">plan_id</f>
        <v>832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10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02" t="s">
        <v>1190</v>
      </c>
      <c r="B3747">
        <f t="shared" si="7601"/>
        <v>7</v>
      </c>
      <c r="C3747">
        <f t="shared" si="7604"/>
        <v>30</v>
      </c>
      <c r="E3747">
        <f t="shared" ref="E3747" si="7674">plan_id</f>
        <v>832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10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02" t="s">
        <v>1190</v>
      </c>
      <c r="B3748">
        <f t="shared" si="7601"/>
        <v>7</v>
      </c>
      <c r="C3748">
        <f t="shared" si="7604"/>
        <v>31</v>
      </c>
      <c r="E3748">
        <f t="shared" ref="E3748" si="7676">plan_id</f>
        <v>832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10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02" t="s">
        <v>1190</v>
      </c>
      <c r="B3749">
        <f t="shared" si="7601"/>
        <v>7</v>
      </c>
      <c r="C3749">
        <f t="shared" si="7604"/>
        <v>32</v>
      </c>
      <c r="E3749">
        <f t="shared" ref="E3749" si="7678">plan_id</f>
        <v>832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10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02" t="s">
        <v>1190</v>
      </c>
      <c r="B3750">
        <f t="shared" si="7601"/>
        <v>7</v>
      </c>
      <c r="C3750">
        <f t="shared" si="7604"/>
        <v>33</v>
      </c>
      <c r="E3750">
        <f t="shared" ref="E3750" si="7680">plan_id</f>
        <v>832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10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02" t="s">
        <v>1190</v>
      </c>
      <c r="B3751">
        <f t="shared" si="7601"/>
        <v>7</v>
      </c>
      <c r="C3751">
        <f t="shared" si="7604"/>
        <v>34</v>
      </c>
      <c r="E3751">
        <f t="shared" ref="E3751" si="7682">plan_id</f>
        <v>832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10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02" t="s">
        <v>1190</v>
      </c>
      <c r="B3752">
        <f t="shared" si="7601"/>
        <v>7</v>
      </c>
      <c r="C3752">
        <f t="shared" si="7604"/>
        <v>35</v>
      </c>
      <c r="E3752">
        <f t="shared" ref="E3752" si="7684">plan_id</f>
        <v>832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10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02" t="s">
        <v>1190</v>
      </c>
      <c r="B3753">
        <f t="shared" si="7601"/>
        <v>7</v>
      </c>
      <c r="C3753">
        <f t="shared" si="7604"/>
        <v>36</v>
      </c>
      <c r="E3753">
        <f t="shared" ref="E3753" si="7686">plan_id</f>
        <v>832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10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02" t="s">
        <v>1190</v>
      </c>
      <c r="B3754">
        <f t="shared" si="7601"/>
        <v>7</v>
      </c>
      <c r="C3754">
        <f t="shared" si="7604"/>
        <v>37</v>
      </c>
      <c r="E3754">
        <f t="shared" ref="E3754" si="7688">plan_id</f>
        <v>832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10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02" t="s">
        <v>1190</v>
      </c>
      <c r="B3755">
        <f t="shared" si="7601"/>
        <v>7</v>
      </c>
      <c r="C3755">
        <f t="shared" si="7604"/>
        <v>38</v>
      </c>
      <c r="E3755">
        <f t="shared" ref="E3755" si="7690">plan_id</f>
        <v>832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10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02" t="s">
        <v>1190</v>
      </c>
      <c r="B3756">
        <f t="shared" si="7601"/>
        <v>7</v>
      </c>
      <c r="C3756">
        <f t="shared" si="7604"/>
        <v>39</v>
      </c>
      <c r="E3756">
        <f t="shared" ref="E3756" si="7692">plan_id</f>
        <v>832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10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02" t="s">
        <v>1190</v>
      </c>
      <c r="B3757">
        <f t="shared" si="7601"/>
        <v>7</v>
      </c>
      <c r="C3757">
        <f t="shared" si="7604"/>
        <v>40</v>
      </c>
      <c r="E3757">
        <f t="shared" ref="E3757" si="7694">plan_id</f>
        <v>832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10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02" t="s">
        <v>1190</v>
      </c>
      <c r="B3758">
        <f t="shared" si="7601"/>
        <v>7</v>
      </c>
      <c r="C3758">
        <f t="shared" si="7604"/>
        <v>41</v>
      </c>
      <c r="E3758">
        <f t="shared" ref="E3758" si="7696">plan_id</f>
        <v>832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10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02" t="s">
        <v>1190</v>
      </c>
      <c r="B3759">
        <f t="shared" si="7601"/>
        <v>7</v>
      </c>
      <c r="C3759">
        <f t="shared" si="7604"/>
        <v>42</v>
      </c>
      <c r="E3759">
        <f t="shared" ref="E3759" si="7698">plan_id</f>
        <v>832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10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02" t="s">
        <v>1190</v>
      </c>
      <c r="B3760">
        <f t="shared" si="7601"/>
        <v>7</v>
      </c>
      <c r="C3760">
        <f t="shared" si="7604"/>
        <v>43</v>
      </c>
      <c r="E3760">
        <f t="shared" ref="E3760" si="7700">plan_id</f>
        <v>832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10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02" t="s">
        <v>1190</v>
      </c>
      <c r="B3761">
        <f t="shared" si="7601"/>
        <v>7</v>
      </c>
      <c r="C3761">
        <f t="shared" si="7604"/>
        <v>44</v>
      </c>
      <c r="E3761">
        <f t="shared" ref="E3761" si="7702">plan_id</f>
        <v>832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10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02" t="s">
        <v>1190</v>
      </c>
      <c r="B3762">
        <f t="shared" si="7601"/>
        <v>7</v>
      </c>
      <c r="C3762">
        <f t="shared" si="7604"/>
        <v>45</v>
      </c>
      <c r="E3762">
        <f t="shared" ref="E3762" si="7704">plan_id</f>
        <v>832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10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02" t="s">
        <v>1190</v>
      </c>
      <c r="B3763">
        <f t="shared" si="7601"/>
        <v>7</v>
      </c>
      <c r="C3763">
        <f t="shared" si="7604"/>
        <v>46</v>
      </c>
      <c r="E3763">
        <f t="shared" ref="E3763" si="7706">plan_id</f>
        <v>832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10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02" t="s">
        <v>1190</v>
      </c>
      <c r="B3764">
        <f t="shared" si="7601"/>
        <v>7</v>
      </c>
      <c r="C3764">
        <f t="shared" si="7604"/>
        <v>47</v>
      </c>
      <c r="E3764">
        <f t="shared" ref="E3764" si="7708">plan_id</f>
        <v>832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10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02" t="s">
        <v>1190</v>
      </c>
      <c r="B3765">
        <f t="shared" si="7601"/>
        <v>7</v>
      </c>
      <c r="C3765">
        <f t="shared" si="7604"/>
        <v>48</v>
      </c>
      <c r="E3765">
        <f t="shared" ref="E3765" si="7710">plan_id</f>
        <v>832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10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02" t="s">
        <v>1190</v>
      </c>
      <c r="B3766">
        <f t="shared" si="7601"/>
        <v>7</v>
      </c>
      <c r="C3766">
        <f t="shared" si="7604"/>
        <v>49</v>
      </c>
      <c r="E3766">
        <f t="shared" ref="E3766" si="7712">plan_id</f>
        <v>832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10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02" t="s">
        <v>1190</v>
      </c>
      <c r="B3767">
        <f t="shared" si="7601"/>
        <v>7</v>
      </c>
      <c r="C3767">
        <f t="shared" si="7604"/>
        <v>50</v>
      </c>
      <c r="E3767">
        <f t="shared" ref="E3767" si="7714">plan_id</f>
        <v>832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10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02" t="s">
        <v>1190</v>
      </c>
      <c r="B3768">
        <f t="shared" si="7601"/>
        <v>7</v>
      </c>
      <c r="C3768">
        <f t="shared" si="7604"/>
        <v>51</v>
      </c>
      <c r="E3768">
        <f t="shared" ref="E3768" si="7716">plan_id</f>
        <v>832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10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02" t="s">
        <v>1190</v>
      </c>
      <c r="B3769">
        <f t="shared" si="7601"/>
        <v>7</v>
      </c>
      <c r="C3769">
        <f t="shared" si="7604"/>
        <v>52</v>
      </c>
      <c r="E3769">
        <f t="shared" ref="E3769" si="7718">plan_id</f>
        <v>832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10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02" t="s">
        <v>1190</v>
      </c>
      <c r="B3770">
        <f t="shared" si="7601"/>
        <v>7</v>
      </c>
      <c r="C3770">
        <f t="shared" si="7604"/>
        <v>53</v>
      </c>
      <c r="E3770">
        <f t="shared" ref="E3770" si="7720">plan_id</f>
        <v>832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10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02" t="s">
        <v>1190</v>
      </c>
      <c r="B3771">
        <f t="shared" si="7601"/>
        <v>7</v>
      </c>
      <c r="C3771">
        <f t="shared" si="7604"/>
        <v>54</v>
      </c>
      <c r="E3771">
        <f t="shared" ref="E3771" si="7722">plan_id</f>
        <v>832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10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02" t="s">
        <v>1190</v>
      </c>
      <c r="B3772">
        <f t="shared" si="7601"/>
        <v>7</v>
      </c>
      <c r="C3772">
        <f t="shared" si="7604"/>
        <v>55</v>
      </c>
      <c r="E3772">
        <f t="shared" ref="E3772" si="7724">plan_id</f>
        <v>832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10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02" t="s">
        <v>1190</v>
      </c>
      <c r="B3773">
        <f t="shared" si="7601"/>
        <v>7</v>
      </c>
      <c r="C3773">
        <f t="shared" si="7604"/>
        <v>56</v>
      </c>
      <c r="E3773">
        <f t="shared" ref="E3773" si="7726">plan_id</f>
        <v>832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10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02" t="s">
        <v>1190</v>
      </c>
      <c r="B3774">
        <f t="shared" si="7601"/>
        <v>7</v>
      </c>
      <c r="C3774">
        <f t="shared" si="7604"/>
        <v>57</v>
      </c>
      <c r="E3774">
        <f t="shared" ref="E3774" si="7728">plan_id</f>
        <v>832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10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02" t="s">
        <v>1190</v>
      </c>
      <c r="B3775">
        <f t="shared" si="7601"/>
        <v>7</v>
      </c>
      <c r="C3775">
        <f t="shared" si="7604"/>
        <v>58</v>
      </c>
      <c r="E3775">
        <f t="shared" ref="E3775" si="7730">plan_id</f>
        <v>832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10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02" t="s">
        <v>1190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832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10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02" t="s">
        <v>1190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832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10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02" t="s">
        <v>1190</v>
      </c>
      <c r="B3778">
        <f t="shared" si="7732"/>
        <v>7</v>
      </c>
      <c r="C3778">
        <f t="shared" si="7735"/>
        <v>61</v>
      </c>
      <c r="E3778">
        <f t="shared" ref="E3778" si="7738">plan_id</f>
        <v>832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10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02" t="s">
        <v>1190</v>
      </c>
      <c r="B3779">
        <f t="shared" si="7732"/>
        <v>7</v>
      </c>
      <c r="C3779">
        <f t="shared" si="7735"/>
        <v>62</v>
      </c>
      <c r="E3779">
        <f t="shared" ref="E3779" si="7740">plan_id</f>
        <v>832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10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02" t="s">
        <v>1190</v>
      </c>
      <c r="B3780">
        <f t="shared" si="7732"/>
        <v>7</v>
      </c>
      <c r="C3780">
        <f t="shared" si="7735"/>
        <v>63</v>
      </c>
      <c r="E3780">
        <f t="shared" ref="E3780" si="7742">plan_id</f>
        <v>832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10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02" t="s">
        <v>1190</v>
      </c>
      <c r="B3781">
        <f t="shared" si="7732"/>
        <v>7</v>
      </c>
      <c r="C3781">
        <f t="shared" si="7735"/>
        <v>64</v>
      </c>
      <c r="E3781">
        <f t="shared" ref="E3781" si="7744">plan_id</f>
        <v>832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10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02" t="s">
        <v>1190</v>
      </c>
      <c r="B3782">
        <f t="shared" si="7732"/>
        <v>7</v>
      </c>
      <c r="C3782">
        <f t="shared" si="7735"/>
        <v>65</v>
      </c>
      <c r="E3782">
        <f t="shared" ref="E3782" si="7746">plan_id</f>
        <v>832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10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02" t="s">
        <v>1190</v>
      </c>
      <c r="B3783">
        <f t="shared" si="7732"/>
        <v>7</v>
      </c>
      <c r="C3783">
        <f t="shared" si="7735"/>
        <v>66</v>
      </c>
      <c r="E3783">
        <f t="shared" ref="E3783" si="7748">plan_id</f>
        <v>832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10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02" t="s">
        <v>1190</v>
      </c>
      <c r="B3784">
        <f t="shared" si="7732"/>
        <v>7</v>
      </c>
      <c r="C3784">
        <f t="shared" si="7735"/>
        <v>67</v>
      </c>
      <c r="E3784">
        <f t="shared" ref="E3784" si="7750">plan_id</f>
        <v>832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10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02" t="s">
        <v>1190</v>
      </c>
      <c r="B3785">
        <f t="shared" si="7732"/>
        <v>7</v>
      </c>
      <c r="C3785">
        <f t="shared" si="7735"/>
        <v>68</v>
      </c>
      <c r="E3785">
        <f t="shared" ref="E3785" si="7752">plan_id</f>
        <v>832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10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02" t="s">
        <v>1190</v>
      </c>
      <c r="B3786">
        <f t="shared" si="7732"/>
        <v>7</v>
      </c>
      <c r="C3786">
        <f t="shared" si="7735"/>
        <v>69</v>
      </c>
      <c r="E3786">
        <f t="shared" ref="E3786" si="7754">plan_id</f>
        <v>832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10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02" t="s">
        <v>1190</v>
      </c>
      <c r="B3787">
        <f t="shared" si="7732"/>
        <v>7</v>
      </c>
      <c r="C3787">
        <f t="shared" si="7735"/>
        <v>70</v>
      </c>
      <c r="E3787">
        <f t="shared" ref="E3787" si="7757">plan_id</f>
        <v>832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10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02" t="s">
        <v>1190</v>
      </c>
      <c r="B3788">
        <f t="shared" si="7732"/>
        <v>7</v>
      </c>
      <c r="C3788">
        <f t="shared" si="7735"/>
        <v>71</v>
      </c>
      <c r="E3788">
        <f t="shared" ref="E3788" si="7759">plan_id</f>
        <v>832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10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02" t="s">
        <v>1190</v>
      </c>
      <c r="B3789">
        <f t="shared" si="7732"/>
        <v>7</v>
      </c>
      <c r="C3789">
        <f t="shared" si="7735"/>
        <v>72</v>
      </c>
      <c r="E3789">
        <f t="shared" ref="E3789" si="7761">plan_id</f>
        <v>832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10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02" t="s">
        <v>1190</v>
      </c>
      <c r="B3790">
        <f t="shared" si="7732"/>
        <v>7</v>
      </c>
      <c r="C3790">
        <f t="shared" si="7735"/>
        <v>73</v>
      </c>
      <c r="E3790">
        <f t="shared" ref="E3790" si="7763">plan_id</f>
        <v>832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10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02" t="s">
        <v>1190</v>
      </c>
      <c r="B3791">
        <f t="shared" si="7732"/>
        <v>7</v>
      </c>
      <c r="C3791">
        <f t="shared" si="7735"/>
        <v>74</v>
      </c>
      <c r="E3791">
        <f t="shared" ref="E3791" si="7765">plan_id</f>
        <v>832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10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02" t="s">
        <v>1190</v>
      </c>
      <c r="B3792">
        <f t="shared" si="7732"/>
        <v>7</v>
      </c>
      <c r="C3792">
        <f t="shared" si="7735"/>
        <v>75</v>
      </c>
      <c r="E3792">
        <f t="shared" ref="E3792" si="7767">plan_id</f>
        <v>832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10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02" t="s">
        <v>1190</v>
      </c>
      <c r="B3793">
        <f t="shared" si="7732"/>
        <v>7</v>
      </c>
      <c r="C3793">
        <f t="shared" si="7735"/>
        <v>76</v>
      </c>
      <c r="E3793">
        <f t="shared" ref="E3793" si="7769">plan_id</f>
        <v>832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10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02" t="s">
        <v>1190</v>
      </c>
      <c r="B3794">
        <f t="shared" si="7732"/>
        <v>7</v>
      </c>
      <c r="C3794">
        <f t="shared" si="7735"/>
        <v>77</v>
      </c>
      <c r="E3794">
        <f t="shared" ref="E3794" si="7771">plan_id</f>
        <v>832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10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02" t="s">
        <v>1190</v>
      </c>
      <c r="B3795">
        <f t="shared" si="7732"/>
        <v>7</v>
      </c>
      <c r="C3795">
        <f t="shared" si="7735"/>
        <v>78</v>
      </c>
      <c r="E3795">
        <f t="shared" ref="E3795" si="7773">plan_id</f>
        <v>832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10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02" t="s">
        <v>1190</v>
      </c>
      <c r="B3796">
        <f t="shared" si="7732"/>
        <v>7</v>
      </c>
      <c r="C3796">
        <f t="shared" si="7735"/>
        <v>79</v>
      </c>
      <c r="E3796">
        <f t="shared" ref="E3796" si="7775">plan_id</f>
        <v>832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10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02" t="s">
        <v>1190</v>
      </c>
      <c r="B3797">
        <f t="shared" si="7732"/>
        <v>7</v>
      </c>
      <c r="C3797">
        <f t="shared" si="7735"/>
        <v>80</v>
      </c>
      <c r="E3797">
        <f t="shared" ref="E3797" si="7777">plan_id</f>
        <v>832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10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02" t="s">
        <v>1190</v>
      </c>
      <c r="B3798">
        <f t="shared" si="7732"/>
        <v>7</v>
      </c>
      <c r="C3798">
        <f t="shared" si="7735"/>
        <v>81</v>
      </c>
      <c r="E3798">
        <f t="shared" ref="E3798" si="7779">plan_id</f>
        <v>832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10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02" t="s">
        <v>1190</v>
      </c>
      <c r="B3799">
        <f t="shared" si="7732"/>
        <v>7</v>
      </c>
      <c r="C3799">
        <f t="shared" si="7735"/>
        <v>82</v>
      </c>
      <c r="E3799">
        <f t="shared" ref="E3799" si="7781">plan_id</f>
        <v>832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10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02" t="s">
        <v>1190</v>
      </c>
      <c r="B3800">
        <f t="shared" si="7732"/>
        <v>7</v>
      </c>
      <c r="C3800">
        <f t="shared" si="7735"/>
        <v>83</v>
      </c>
      <c r="E3800">
        <f t="shared" ref="E3800" si="7783">plan_id</f>
        <v>832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10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02" t="s">
        <v>1190</v>
      </c>
      <c r="B3801">
        <f t="shared" si="7732"/>
        <v>7</v>
      </c>
      <c r="C3801">
        <f t="shared" si="7735"/>
        <v>84</v>
      </c>
      <c r="E3801">
        <f t="shared" ref="E3801" si="7785">plan_id</f>
        <v>832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10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02" t="s">
        <v>1190</v>
      </c>
      <c r="B3802">
        <f t="shared" si="7732"/>
        <v>7</v>
      </c>
      <c r="C3802">
        <f t="shared" si="7735"/>
        <v>85</v>
      </c>
      <c r="E3802">
        <f t="shared" ref="E3802" si="7787">plan_id</f>
        <v>832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10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02" t="s">
        <v>1190</v>
      </c>
      <c r="B3803">
        <f t="shared" si="7732"/>
        <v>7</v>
      </c>
      <c r="C3803">
        <f t="shared" si="7735"/>
        <v>86</v>
      </c>
      <c r="E3803">
        <f t="shared" ref="E3803" si="7789">plan_id</f>
        <v>832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10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02" t="s">
        <v>1190</v>
      </c>
      <c r="B3804">
        <f t="shared" si="7732"/>
        <v>7</v>
      </c>
      <c r="C3804">
        <f t="shared" si="7735"/>
        <v>87</v>
      </c>
      <c r="E3804">
        <f t="shared" ref="E3804" si="7791">plan_id</f>
        <v>832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10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02" t="s">
        <v>1190</v>
      </c>
      <c r="B3805">
        <f t="shared" si="7732"/>
        <v>7</v>
      </c>
      <c r="C3805">
        <f t="shared" si="7735"/>
        <v>88</v>
      </c>
      <c r="E3805">
        <f t="shared" ref="E3805" si="7793">plan_id</f>
        <v>832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10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02" t="s">
        <v>1190</v>
      </c>
      <c r="B3806">
        <f t="shared" si="7732"/>
        <v>7</v>
      </c>
      <c r="C3806">
        <f t="shared" si="7735"/>
        <v>89</v>
      </c>
      <c r="E3806">
        <f t="shared" ref="E3806" si="7795">plan_id</f>
        <v>832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10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02" t="s">
        <v>1190</v>
      </c>
      <c r="B3807">
        <f t="shared" si="7732"/>
        <v>7</v>
      </c>
      <c r="C3807">
        <f t="shared" si="7735"/>
        <v>90</v>
      </c>
      <c r="E3807">
        <f t="shared" ref="E3807" si="7797">plan_id</f>
        <v>832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10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02" t="s">
        <v>1190</v>
      </c>
      <c r="B3808">
        <f t="shared" si="7732"/>
        <v>8</v>
      </c>
      <c r="C3808">
        <f t="shared" si="7735"/>
        <v>3</v>
      </c>
      <c r="E3808">
        <f t="shared" ref="E3808" si="7799">plan_id</f>
        <v>832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10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02" t="s">
        <v>1190</v>
      </c>
      <c r="B3809">
        <f t="shared" si="7732"/>
        <v>8</v>
      </c>
      <c r="C3809">
        <f t="shared" si="7735"/>
        <v>4</v>
      </c>
      <c r="E3809">
        <f t="shared" ref="E3809" si="7801">plan_id</f>
        <v>832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10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02" t="s">
        <v>1190</v>
      </c>
      <c r="B3810">
        <f t="shared" si="7732"/>
        <v>8</v>
      </c>
      <c r="C3810">
        <f t="shared" si="7735"/>
        <v>5</v>
      </c>
      <c r="E3810">
        <f t="shared" ref="E3810" si="7803">plan_id</f>
        <v>832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10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02" t="s">
        <v>1190</v>
      </c>
      <c r="B3811">
        <f t="shared" si="7732"/>
        <v>8</v>
      </c>
      <c r="C3811">
        <f t="shared" si="7735"/>
        <v>6</v>
      </c>
      <c r="E3811">
        <f t="shared" ref="E3811" si="7805">plan_id</f>
        <v>832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10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02" t="s">
        <v>1190</v>
      </c>
      <c r="B3812">
        <f t="shared" si="7732"/>
        <v>8</v>
      </c>
      <c r="C3812">
        <f t="shared" si="7735"/>
        <v>7</v>
      </c>
      <c r="E3812">
        <f t="shared" ref="E3812" si="7807">plan_id</f>
        <v>832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10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02" t="s">
        <v>1190</v>
      </c>
      <c r="B3813">
        <f t="shared" si="7732"/>
        <v>8</v>
      </c>
      <c r="C3813">
        <f t="shared" si="7735"/>
        <v>8</v>
      </c>
      <c r="E3813">
        <f t="shared" ref="E3813" si="7809">plan_id</f>
        <v>832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10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02" t="s">
        <v>1190</v>
      </c>
      <c r="B3814">
        <f t="shared" si="7732"/>
        <v>8</v>
      </c>
      <c r="C3814">
        <f t="shared" si="7735"/>
        <v>9</v>
      </c>
      <c r="E3814">
        <f t="shared" ref="E3814" si="7811">plan_id</f>
        <v>832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10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02" t="s">
        <v>1190</v>
      </c>
      <c r="B3815">
        <f t="shared" si="7732"/>
        <v>8</v>
      </c>
      <c r="C3815">
        <f t="shared" si="7735"/>
        <v>10</v>
      </c>
      <c r="E3815">
        <f t="shared" ref="E3815" si="7813">plan_id</f>
        <v>832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10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02" t="s">
        <v>1190</v>
      </c>
      <c r="B3816">
        <f t="shared" si="7732"/>
        <v>8</v>
      </c>
      <c r="C3816">
        <f t="shared" si="7735"/>
        <v>11</v>
      </c>
      <c r="E3816">
        <f t="shared" ref="E3816" si="7815">plan_id</f>
        <v>832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10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02" t="s">
        <v>1190</v>
      </c>
      <c r="B3817">
        <f t="shared" si="7732"/>
        <v>8</v>
      </c>
      <c r="C3817">
        <f t="shared" si="7735"/>
        <v>12</v>
      </c>
      <c r="E3817">
        <f t="shared" ref="E3817" si="7817">plan_id</f>
        <v>832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10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02" t="s">
        <v>1190</v>
      </c>
      <c r="B3818">
        <f t="shared" si="7732"/>
        <v>8</v>
      </c>
      <c r="C3818">
        <f t="shared" si="7735"/>
        <v>13</v>
      </c>
      <c r="E3818">
        <f t="shared" ref="E3818" si="7819">plan_id</f>
        <v>832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10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02" t="s">
        <v>1190</v>
      </c>
      <c r="B3819">
        <f t="shared" si="7732"/>
        <v>8</v>
      </c>
      <c r="C3819">
        <f t="shared" si="7735"/>
        <v>14</v>
      </c>
      <c r="E3819">
        <f t="shared" ref="E3819" si="7821">plan_id</f>
        <v>832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10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02" t="s">
        <v>1190</v>
      </c>
      <c r="B3820">
        <f t="shared" si="7732"/>
        <v>8</v>
      </c>
      <c r="C3820">
        <f t="shared" si="7735"/>
        <v>15</v>
      </c>
      <c r="E3820">
        <f t="shared" ref="E3820" si="7823">plan_id</f>
        <v>832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10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02" t="s">
        <v>1190</v>
      </c>
      <c r="B3821">
        <f t="shared" si="7732"/>
        <v>8</v>
      </c>
      <c r="C3821">
        <f t="shared" si="7735"/>
        <v>16</v>
      </c>
      <c r="E3821">
        <f t="shared" ref="E3821" si="7825">plan_id</f>
        <v>832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10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02" t="s">
        <v>1190</v>
      </c>
      <c r="B3822">
        <f t="shared" si="7732"/>
        <v>8</v>
      </c>
      <c r="C3822">
        <f t="shared" si="7735"/>
        <v>17</v>
      </c>
      <c r="E3822">
        <f t="shared" ref="E3822" si="7827">plan_id</f>
        <v>832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10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02" t="s">
        <v>1190</v>
      </c>
      <c r="B3823">
        <f t="shared" si="7732"/>
        <v>8</v>
      </c>
      <c r="C3823">
        <f t="shared" si="7735"/>
        <v>18</v>
      </c>
      <c r="E3823">
        <f t="shared" ref="E3823" si="7829">plan_id</f>
        <v>832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10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02" t="s">
        <v>1190</v>
      </c>
      <c r="B3824">
        <f t="shared" si="7732"/>
        <v>8</v>
      </c>
      <c r="C3824">
        <f t="shared" si="7735"/>
        <v>19</v>
      </c>
      <c r="E3824">
        <f t="shared" ref="E3824" si="7831">plan_id</f>
        <v>832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10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02" t="s">
        <v>1190</v>
      </c>
      <c r="B3825">
        <f t="shared" si="7732"/>
        <v>8</v>
      </c>
      <c r="C3825">
        <f t="shared" si="7735"/>
        <v>20</v>
      </c>
      <c r="E3825">
        <f t="shared" ref="E3825" si="7833">plan_id</f>
        <v>832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10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02" t="s">
        <v>1190</v>
      </c>
      <c r="B3826">
        <f t="shared" si="7732"/>
        <v>8</v>
      </c>
      <c r="C3826">
        <f t="shared" si="7735"/>
        <v>21</v>
      </c>
      <c r="E3826">
        <f t="shared" ref="E3826" si="7835">plan_id</f>
        <v>832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10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02" t="s">
        <v>1190</v>
      </c>
      <c r="B3827">
        <f t="shared" si="7732"/>
        <v>8</v>
      </c>
      <c r="C3827">
        <f t="shared" si="7735"/>
        <v>22</v>
      </c>
      <c r="E3827">
        <f t="shared" ref="E3827" si="7837">plan_id</f>
        <v>832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10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02" t="s">
        <v>1190</v>
      </c>
      <c r="B3828">
        <f t="shared" si="7732"/>
        <v>8</v>
      </c>
      <c r="C3828">
        <f t="shared" si="7735"/>
        <v>23</v>
      </c>
      <c r="E3828">
        <f t="shared" ref="E3828" si="7839">plan_id</f>
        <v>832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10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02" t="s">
        <v>1190</v>
      </c>
      <c r="B3829">
        <f t="shared" si="7732"/>
        <v>8</v>
      </c>
      <c r="C3829">
        <f t="shared" si="7735"/>
        <v>24</v>
      </c>
      <c r="E3829">
        <f t="shared" ref="E3829" si="7841">plan_id</f>
        <v>832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10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02" t="s">
        <v>1190</v>
      </c>
      <c r="B3830">
        <f t="shared" si="7732"/>
        <v>8</v>
      </c>
      <c r="C3830">
        <f t="shared" si="7735"/>
        <v>25</v>
      </c>
      <c r="E3830">
        <f t="shared" ref="E3830" si="7843">plan_id</f>
        <v>832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10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02" t="s">
        <v>1190</v>
      </c>
      <c r="B3831">
        <f t="shared" si="7732"/>
        <v>8</v>
      </c>
      <c r="C3831">
        <f t="shared" si="7735"/>
        <v>26</v>
      </c>
      <c r="E3831">
        <f t="shared" ref="E3831" si="7845">plan_id</f>
        <v>832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10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02" t="s">
        <v>1190</v>
      </c>
      <c r="B3832">
        <f t="shared" si="7732"/>
        <v>8</v>
      </c>
      <c r="C3832">
        <f t="shared" si="7735"/>
        <v>27</v>
      </c>
      <c r="E3832">
        <f t="shared" ref="E3832" si="7847">plan_id</f>
        <v>832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10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02" t="s">
        <v>1190</v>
      </c>
      <c r="B3833">
        <f t="shared" si="7732"/>
        <v>8</v>
      </c>
      <c r="C3833">
        <f t="shared" si="7735"/>
        <v>28</v>
      </c>
      <c r="E3833">
        <f t="shared" ref="E3833" si="7849">plan_id</f>
        <v>832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10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02" t="s">
        <v>1190</v>
      </c>
      <c r="B3834">
        <f t="shared" si="7732"/>
        <v>8</v>
      </c>
      <c r="C3834">
        <f t="shared" si="7735"/>
        <v>29</v>
      </c>
      <c r="E3834">
        <f t="shared" ref="E3834" si="7851">plan_id</f>
        <v>832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10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02" t="s">
        <v>1190</v>
      </c>
      <c r="B3835">
        <f t="shared" si="7732"/>
        <v>8</v>
      </c>
      <c r="C3835">
        <f t="shared" si="7735"/>
        <v>30</v>
      </c>
      <c r="E3835">
        <f t="shared" ref="E3835" si="7853">plan_id</f>
        <v>832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10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02" t="s">
        <v>1190</v>
      </c>
      <c r="B3836">
        <f t="shared" si="7732"/>
        <v>8</v>
      </c>
      <c r="C3836">
        <f t="shared" si="7735"/>
        <v>31</v>
      </c>
      <c r="E3836">
        <f t="shared" ref="E3836" si="7855">plan_id</f>
        <v>832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10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02" t="s">
        <v>1190</v>
      </c>
      <c r="B3837">
        <f t="shared" si="7732"/>
        <v>8</v>
      </c>
      <c r="C3837">
        <f t="shared" si="7735"/>
        <v>32</v>
      </c>
      <c r="E3837">
        <f t="shared" ref="E3837" si="7857">plan_id</f>
        <v>832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10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02" t="s">
        <v>1190</v>
      </c>
      <c r="B3838">
        <f t="shared" si="7732"/>
        <v>8</v>
      </c>
      <c r="C3838">
        <f t="shared" si="7735"/>
        <v>33</v>
      </c>
      <c r="E3838">
        <f t="shared" ref="E3838" si="7859">plan_id</f>
        <v>832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10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02" t="s">
        <v>1190</v>
      </c>
      <c r="B3839">
        <f t="shared" si="7732"/>
        <v>8</v>
      </c>
      <c r="C3839">
        <f t="shared" si="7735"/>
        <v>34</v>
      </c>
      <c r="E3839">
        <f t="shared" ref="E3839" si="7861">plan_id</f>
        <v>832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10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02" t="s">
        <v>1190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832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10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02" t="s">
        <v>1190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832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10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02" t="s">
        <v>1190</v>
      </c>
      <c r="B3842">
        <f t="shared" si="7863"/>
        <v>8</v>
      </c>
      <c r="C3842">
        <f t="shared" si="7866"/>
        <v>37</v>
      </c>
      <c r="E3842">
        <f t="shared" ref="E3842" si="7869">plan_id</f>
        <v>832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10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02" t="s">
        <v>1190</v>
      </c>
      <c r="B3843">
        <f t="shared" si="7863"/>
        <v>8</v>
      </c>
      <c r="C3843">
        <f t="shared" si="7866"/>
        <v>38</v>
      </c>
      <c r="E3843">
        <f t="shared" ref="E3843" si="7871">plan_id</f>
        <v>832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10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02" t="s">
        <v>1190</v>
      </c>
      <c r="B3844">
        <f t="shared" si="7863"/>
        <v>8</v>
      </c>
      <c r="C3844">
        <f t="shared" si="7866"/>
        <v>39</v>
      </c>
      <c r="E3844">
        <f t="shared" ref="E3844" si="7873">plan_id</f>
        <v>832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10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02" t="s">
        <v>1190</v>
      </c>
      <c r="B3845">
        <f t="shared" si="7863"/>
        <v>8</v>
      </c>
      <c r="C3845">
        <f t="shared" si="7866"/>
        <v>40</v>
      </c>
      <c r="E3845">
        <f t="shared" ref="E3845" si="7875">plan_id</f>
        <v>832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10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02" t="s">
        <v>1190</v>
      </c>
      <c r="B3846">
        <f t="shared" si="7863"/>
        <v>8</v>
      </c>
      <c r="C3846">
        <f t="shared" si="7866"/>
        <v>41</v>
      </c>
      <c r="E3846">
        <f t="shared" ref="E3846" si="7877">plan_id</f>
        <v>832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10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02" t="s">
        <v>1190</v>
      </c>
      <c r="B3847">
        <f t="shared" si="7863"/>
        <v>8</v>
      </c>
      <c r="C3847">
        <f t="shared" si="7866"/>
        <v>42</v>
      </c>
      <c r="E3847">
        <f t="shared" ref="E3847" si="7879">plan_id</f>
        <v>832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10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02" t="s">
        <v>1190</v>
      </c>
      <c r="B3848">
        <f t="shared" si="7863"/>
        <v>8</v>
      </c>
      <c r="C3848">
        <f t="shared" si="7866"/>
        <v>43</v>
      </c>
      <c r="E3848">
        <f t="shared" ref="E3848" si="7881">plan_id</f>
        <v>832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10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02" t="s">
        <v>1190</v>
      </c>
      <c r="B3849">
        <f t="shared" si="7863"/>
        <v>8</v>
      </c>
      <c r="C3849">
        <f t="shared" si="7866"/>
        <v>44</v>
      </c>
      <c r="E3849">
        <f t="shared" ref="E3849" si="7883">plan_id</f>
        <v>832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10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02" t="s">
        <v>1190</v>
      </c>
      <c r="B3850">
        <f t="shared" si="7863"/>
        <v>8</v>
      </c>
      <c r="C3850">
        <f t="shared" si="7866"/>
        <v>45</v>
      </c>
      <c r="E3850">
        <f t="shared" ref="E3850" si="7885">plan_id</f>
        <v>832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10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02" t="s">
        <v>1190</v>
      </c>
      <c r="B3851">
        <f t="shared" si="7863"/>
        <v>8</v>
      </c>
      <c r="C3851">
        <f t="shared" si="7866"/>
        <v>46</v>
      </c>
      <c r="E3851">
        <f t="shared" ref="E3851" si="7888">plan_id</f>
        <v>832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10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02" t="s">
        <v>1190</v>
      </c>
      <c r="B3852">
        <f t="shared" si="7863"/>
        <v>8</v>
      </c>
      <c r="C3852">
        <f t="shared" si="7866"/>
        <v>47</v>
      </c>
      <c r="E3852">
        <f t="shared" ref="E3852" si="7890">plan_id</f>
        <v>832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10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02" t="s">
        <v>1190</v>
      </c>
      <c r="B3853">
        <f t="shared" si="7863"/>
        <v>8</v>
      </c>
      <c r="C3853">
        <f t="shared" si="7866"/>
        <v>48</v>
      </c>
      <c r="E3853">
        <f t="shared" ref="E3853" si="7892">plan_id</f>
        <v>832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10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02" t="s">
        <v>1190</v>
      </c>
      <c r="B3854">
        <f t="shared" si="7863"/>
        <v>8</v>
      </c>
      <c r="C3854">
        <f t="shared" si="7866"/>
        <v>49</v>
      </c>
      <c r="E3854">
        <f t="shared" ref="E3854" si="7894">plan_id</f>
        <v>832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10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02" t="s">
        <v>1190</v>
      </c>
      <c r="B3855">
        <f t="shared" si="7863"/>
        <v>8</v>
      </c>
      <c r="C3855">
        <f t="shared" si="7866"/>
        <v>50</v>
      </c>
      <c r="E3855">
        <f t="shared" ref="E3855" si="7896">plan_id</f>
        <v>832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10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02" t="s">
        <v>1190</v>
      </c>
      <c r="B3856">
        <f t="shared" si="7863"/>
        <v>8</v>
      </c>
      <c r="C3856">
        <f t="shared" si="7866"/>
        <v>51</v>
      </c>
      <c r="E3856">
        <f t="shared" ref="E3856" si="7898">plan_id</f>
        <v>832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10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02" t="s">
        <v>1190</v>
      </c>
      <c r="B3857">
        <f t="shared" si="7863"/>
        <v>8</v>
      </c>
      <c r="C3857">
        <f t="shared" si="7866"/>
        <v>52</v>
      </c>
      <c r="E3857">
        <f t="shared" ref="E3857" si="7900">plan_id</f>
        <v>832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10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02" t="s">
        <v>1190</v>
      </c>
      <c r="B3858">
        <f t="shared" si="7863"/>
        <v>8</v>
      </c>
      <c r="C3858">
        <f t="shared" si="7866"/>
        <v>53</v>
      </c>
      <c r="E3858">
        <f t="shared" ref="E3858" si="7902">plan_id</f>
        <v>832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10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02" t="s">
        <v>1190</v>
      </c>
      <c r="B3859">
        <f t="shared" si="7863"/>
        <v>8</v>
      </c>
      <c r="C3859">
        <f t="shared" si="7866"/>
        <v>54</v>
      </c>
      <c r="E3859">
        <f t="shared" ref="E3859" si="7904">plan_id</f>
        <v>832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10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02" t="s">
        <v>1190</v>
      </c>
      <c r="B3860">
        <f t="shared" si="7863"/>
        <v>8</v>
      </c>
      <c r="C3860">
        <f t="shared" si="7866"/>
        <v>55</v>
      </c>
      <c r="E3860">
        <f t="shared" ref="E3860" si="7906">plan_id</f>
        <v>832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10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02" t="s">
        <v>1190</v>
      </c>
      <c r="B3861">
        <f t="shared" si="7863"/>
        <v>8</v>
      </c>
      <c r="C3861">
        <f t="shared" si="7866"/>
        <v>56</v>
      </c>
      <c r="E3861">
        <f t="shared" ref="E3861" si="7908">plan_id</f>
        <v>832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10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02" t="s">
        <v>1190</v>
      </c>
      <c r="B3862">
        <f t="shared" si="7863"/>
        <v>8</v>
      </c>
      <c r="C3862">
        <f t="shared" si="7866"/>
        <v>57</v>
      </c>
      <c r="E3862">
        <f t="shared" ref="E3862" si="7910">plan_id</f>
        <v>832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10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02" t="s">
        <v>1190</v>
      </c>
      <c r="B3863">
        <f t="shared" si="7863"/>
        <v>8</v>
      </c>
      <c r="C3863">
        <f t="shared" si="7866"/>
        <v>58</v>
      </c>
      <c r="E3863">
        <f t="shared" ref="E3863" si="7912">plan_id</f>
        <v>832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10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02" t="s">
        <v>1190</v>
      </c>
      <c r="B3864">
        <f t="shared" si="7863"/>
        <v>8</v>
      </c>
      <c r="C3864">
        <f t="shared" si="7866"/>
        <v>59</v>
      </c>
      <c r="E3864">
        <f t="shared" ref="E3864" si="7914">plan_id</f>
        <v>832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10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02" t="s">
        <v>1190</v>
      </c>
      <c r="B3865">
        <f t="shared" si="7863"/>
        <v>8</v>
      </c>
      <c r="C3865">
        <f t="shared" si="7866"/>
        <v>60</v>
      </c>
      <c r="E3865">
        <f t="shared" ref="E3865" si="7916">plan_id</f>
        <v>832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10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02" t="s">
        <v>1190</v>
      </c>
      <c r="B3866">
        <f t="shared" si="7863"/>
        <v>8</v>
      </c>
      <c r="C3866">
        <f t="shared" si="7866"/>
        <v>61</v>
      </c>
      <c r="E3866">
        <f t="shared" ref="E3866" si="7918">plan_id</f>
        <v>832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10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02" t="s">
        <v>1190</v>
      </c>
      <c r="B3867">
        <f t="shared" si="7863"/>
        <v>8</v>
      </c>
      <c r="C3867">
        <f t="shared" si="7866"/>
        <v>62</v>
      </c>
      <c r="E3867">
        <f t="shared" ref="E3867" si="7920">plan_id</f>
        <v>832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10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02" t="s">
        <v>1190</v>
      </c>
      <c r="B3868">
        <f t="shared" si="7863"/>
        <v>8</v>
      </c>
      <c r="C3868">
        <f t="shared" si="7866"/>
        <v>63</v>
      </c>
      <c r="E3868">
        <f t="shared" ref="E3868" si="7922">plan_id</f>
        <v>832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10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02" t="s">
        <v>1190</v>
      </c>
      <c r="B3869">
        <f t="shared" si="7863"/>
        <v>8</v>
      </c>
      <c r="C3869">
        <f t="shared" si="7866"/>
        <v>64</v>
      </c>
      <c r="E3869">
        <f t="shared" ref="E3869" si="7924">plan_id</f>
        <v>832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10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02" t="s">
        <v>1190</v>
      </c>
      <c r="B3870">
        <f t="shared" si="7863"/>
        <v>8</v>
      </c>
      <c r="C3870">
        <f t="shared" si="7866"/>
        <v>65</v>
      </c>
      <c r="E3870">
        <f t="shared" ref="E3870" si="7926">plan_id</f>
        <v>832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10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02" t="s">
        <v>1190</v>
      </c>
      <c r="B3871">
        <f t="shared" si="7863"/>
        <v>8</v>
      </c>
      <c r="C3871">
        <f t="shared" si="7866"/>
        <v>66</v>
      </c>
      <c r="E3871">
        <f t="shared" ref="E3871" si="7928">plan_id</f>
        <v>832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10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02" t="s">
        <v>1190</v>
      </c>
      <c r="B3872">
        <f t="shared" si="7863"/>
        <v>8</v>
      </c>
      <c r="C3872">
        <f t="shared" si="7866"/>
        <v>67</v>
      </c>
      <c r="E3872">
        <f t="shared" ref="E3872" si="7930">plan_id</f>
        <v>832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10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02" t="s">
        <v>1190</v>
      </c>
      <c r="B3873">
        <f t="shared" si="7863"/>
        <v>8</v>
      </c>
      <c r="C3873">
        <f t="shared" si="7866"/>
        <v>68</v>
      </c>
      <c r="E3873">
        <f t="shared" ref="E3873" si="7932">plan_id</f>
        <v>832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10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02" t="s">
        <v>1190</v>
      </c>
      <c r="B3874">
        <f t="shared" si="7863"/>
        <v>8</v>
      </c>
      <c r="C3874">
        <f t="shared" si="7866"/>
        <v>69</v>
      </c>
      <c r="E3874">
        <f t="shared" ref="E3874" si="7934">plan_id</f>
        <v>832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10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02" t="s">
        <v>1190</v>
      </c>
      <c r="B3875">
        <f t="shared" si="7863"/>
        <v>8</v>
      </c>
      <c r="C3875">
        <f t="shared" si="7866"/>
        <v>70</v>
      </c>
      <c r="E3875">
        <f t="shared" ref="E3875" si="7936">plan_id</f>
        <v>832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10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02" t="s">
        <v>1190</v>
      </c>
      <c r="B3876">
        <f t="shared" si="7863"/>
        <v>8</v>
      </c>
      <c r="C3876">
        <f t="shared" si="7866"/>
        <v>71</v>
      </c>
      <c r="E3876">
        <f t="shared" ref="E3876" si="7938">plan_id</f>
        <v>832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10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02" t="s">
        <v>1190</v>
      </c>
      <c r="B3877">
        <f t="shared" si="7863"/>
        <v>8</v>
      </c>
      <c r="C3877">
        <f t="shared" si="7866"/>
        <v>72</v>
      </c>
      <c r="E3877">
        <f t="shared" ref="E3877" si="7940">plan_id</f>
        <v>832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10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02" t="s">
        <v>1190</v>
      </c>
      <c r="B3878">
        <f t="shared" si="7863"/>
        <v>8</v>
      </c>
      <c r="C3878">
        <f t="shared" si="7866"/>
        <v>73</v>
      </c>
      <c r="E3878">
        <f t="shared" ref="E3878" si="7942">plan_id</f>
        <v>832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10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02" t="s">
        <v>1190</v>
      </c>
      <c r="B3879">
        <f t="shared" si="7863"/>
        <v>8</v>
      </c>
      <c r="C3879">
        <f t="shared" si="7866"/>
        <v>74</v>
      </c>
      <c r="E3879">
        <f t="shared" ref="E3879" si="7944">plan_id</f>
        <v>832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10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02" t="s">
        <v>1190</v>
      </c>
      <c r="B3880">
        <f t="shared" si="7863"/>
        <v>8</v>
      </c>
      <c r="C3880">
        <f t="shared" si="7866"/>
        <v>75</v>
      </c>
      <c r="E3880">
        <f t="shared" ref="E3880" si="7946">plan_id</f>
        <v>832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10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02" t="s">
        <v>1190</v>
      </c>
      <c r="B3881">
        <f t="shared" si="7863"/>
        <v>8</v>
      </c>
      <c r="C3881">
        <f t="shared" si="7866"/>
        <v>76</v>
      </c>
      <c r="E3881">
        <f t="shared" ref="E3881" si="7948">plan_id</f>
        <v>832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10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02" t="s">
        <v>1190</v>
      </c>
      <c r="B3882">
        <f t="shared" si="7863"/>
        <v>8</v>
      </c>
      <c r="C3882">
        <f t="shared" si="7866"/>
        <v>77</v>
      </c>
      <c r="E3882">
        <f t="shared" ref="E3882" si="7950">plan_id</f>
        <v>832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10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02" t="s">
        <v>1190</v>
      </c>
      <c r="B3883">
        <f t="shared" si="7863"/>
        <v>8</v>
      </c>
      <c r="C3883">
        <f t="shared" si="7866"/>
        <v>78</v>
      </c>
      <c r="E3883">
        <f t="shared" ref="E3883" si="7952">plan_id</f>
        <v>832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10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02" t="s">
        <v>1190</v>
      </c>
      <c r="B3884">
        <f t="shared" si="7863"/>
        <v>8</v>
      </c>
      <c r="C3884">
        <f t="shared" si="7866"/>
        <v>79</v>
      </c>
      <c r="E3884">
        <f t="shared" ref="E3884" si="7954">plan_id</f>
        <v>832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10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02" t="s">
        <v>1190</v>
      </c>
      <c r="B3885">
        <f t="shared" si="7863"/>
        <v>8</v>
      </c>
      <c r="C3885">
        <f t="shared" si="7866"/>
        <v>80</v>
      </c>
      <c r="E3885">
        <f t="shared" ref="E3885" si="7956">plan_id</f>
        <v>832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10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02" t="s">
        <v>1190</v>
      </c>
      <c r="B3886">
        <f t="shared" si="7863"/>
        <v>8</v>
      </c>
      <c r="C3886">
        <f t="shared" si="7866"/>
        <v>81</v>
      </c>
      <c r="E3886">
        <f t="shared" ref="E3886" si="7958">plan_id</f>
        <v>832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10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02" t="s">
        <v>1190</v>
      </c>
      <c r="B3887">
        <f t="shared" si="7863"/>
        <v>8</v>
      </c>
      <c r="C3887">
        <f t="shared" si="7866"/>
        <v>82</v>
      </c>
      <c r="E3887">
        <f t="shared" ref="E3887" si="7960">plan_id</f>
        <v>832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10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02" t="s">
        <v>1190</v>
      </c>
      <c r="B3888">
        <f t="shared" si="7863"/>
        <v>8</v>
      </c>
      <c r="C3888">
        <f t="shared" si="7866"/>
        <v>83</v>
      </c>
      <c r="E3888">
        <f t="shared" ref="E3888" si="7962">plan_id</f>
        <v>832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10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02" t="s">
        <v>1190</v>
      </c>
      <c r="B3889">
        <f t="shared" si="7863"/>
        <v>8</v>
      </c>
      <c r="C3889">
        <f t="shared" si="7866"/>
        <v>84</v>
      </c>
      <c r="E3889">
        <f t="shared" ref="E3889" si="7964">plan_id</f>
        <v>832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10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02" t="s">
        <v>1190</v>
      </c>
      <c r="B3890">
        <f t="shared" si="7863"/>
        <v>8</v>
      </c>
      <c r="C3890">
        <f t="shared" si="7866"/>
        <v>85</v>
      </c>
      <c r="E3890">
        <f t="shared" ref="E3890" si="7966">plan_id</f>
        <v>832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10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02" t="s">
        <v>1190</v>
      </c>
      <c r="B3891">
        <f t="shared" si="7863"/>
        <v>8</v>
      </c>
      <c r="C3891">
        <f t="shared" si="7866"/>
        <v>86</v>
      </c>
      <c r="E3891">
        <f t="shared" ref="E3891" si="7968">plan_id</f>
        <v>832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10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02" t="s">
        <v>1190</v>
      </c>
      <c r="B3892">
        <f t="shared" si="7863"/>
        <v>8</v>
      </c>
      <c r="C3892">
        <f t="shared" si="7866"/>
        <v>87</v>
      </c>
      <c r="E3892">
        <f t="shared" ref="E3892" si="7970">plan_id</f>
        <v>832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10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02" t="s">
        <v>1190</v>
      </c>
      <c r="B3893">
        <f t="shared" si="7863"/>
        <v>8</v>
      </c>
      <c r="C3893">
        <f t="shared" si="7866"/>
        <v>88</v>
      </c>
      <c r="E3893">
        <f t="shared" ref="E3893" si="7972">plan_id</f>
        <v>832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10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02" t="s">
        <v>1190</v>
      </c>
      <c r="B3894">
        <f t="shared" si="7863"/>
        <v>8</v>
      </c>
      <c r="C3894">
        <f t="shared" si="7866"/>
        <v>89</v>
      </c>
      <c r="E3894">
        <f t="shared" ref="E3894" si="7974">plan_id</f>
        <v>832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10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02" t="s">
        <v>1190</v>
      </c>
      <c r="B3895">
        <f t="shared" si="7863"/>
        <v>8</v>
      </c>
      <c r="C3895">
        <f t="shared" si="7866"/>
        <v>90</v>
      </c>
      <c r="E3895">
        <f t="shared" ref="E3895" si="7976">plan_id</f>
        <v>832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10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02" t="s">
        <v>1190</v>
      </c>
      <c r="B3896">
        <f t="shared" si="7863"/>
        <v>9</v>
      </c>
      <c r="C3896">
        <f t="shared" si="7866"/>
        <v>3</v>
      </c>
      <c r="E3896">
        <f t="shared" ref="E3896" si="7978">plan_id</f>
        <v>832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10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02" t="s">
        <v>1190</v>
      </c>
      <c r="B3897">
        <f t="shared" si="7863"/>
        <v>9</v>
      </c>
      <c r="C3897">
        <f t="shared" si="7866"/>
        <v>4</v>
      </c>
      <c r="E3897">
        <f t="shared" ref="E3897" si="7980">plan_id</f>
        <v>832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10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02" t="s">
        <v>1190</v>
      </c>
      <c r="B3898">
        <f t="shared" si="7863"/>
        <v>9</v>
      </c>
      <c r="C3898">
        <f t="shared" si="7866"/>
        <v>5</v>
      </c>
      <c r="E3898">
        <f t="shared" ref="E3898" si="7982">plan_id</f>
        <v>832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10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02" t="s">
        <v>1190</v>
      </c>
      <c r="B3899">
        <f t="shared" si="7863"/>
        <v>9</v>
      </c>
      <c r="C3899">
        <f t="shared" si="7866"/>
        <v>6</v>
      </c>
      <c r="E3899">
        <f t="shared" ref="E3899" si="7984">plan_id</f>
        <v>832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10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02" t="s">
        <v>1190</v>
      </c>
      <c r="B3900">
        <f t="shared" si="7863"/>
        <v>9</v>
      </c>
      <c r="C3900">
        <f t="shared" si="7866"/>
        <v>7</v>
      </c>
      <c r="E3900">
        <f t="shared" ref="E3900" si="7986">plan_id</f>
        <v>832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10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02" t="s">
        <v>1190</v>
      </c>
      <c r="B3901">
        <f t="shared" si="7863"/>
        <v>9</v>
      </c>
      <c r="C3901">
        <f t="shared" si="7866"/>
        <v>8</v>
      </c>
      <c r="E3901">
        <f t="shared" ref="E3901" si="7988">plan_id</f>
        <v>832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10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02" t="s">
        <v>1190</v>
      </c>
      <c r="B3902">
        <f t="shared" si="7863"/>
        <v>9</v>
      </c>
      <c r="C3902">
        <f t="shared" si="7866"/>
        <v>9</v>
      </c>
      <c r="E3902">
        <f t="shared" ref="E3902" si="7990">plan_id</f>
        <v>832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10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02" t="s">
        <v>1190</v>
      </c>
      <c r="B3903">
        <f t="shared" si="7863"/>
        <v>9</v>
      </c>
      <c r="C3903">
        <f t="shared" si="7866"/>
        <v>10</v>
      </c>
      <c r="E3903">
        <f t="shared" ref="E3903" si="7992">plan_id</f>
        <v>832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10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02" t="s">
        <v>1190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832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10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02" t="s">
        <v>1190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832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10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02" t="s">
        <v>1190</v>
      </c>
      <c r="B3906">
        <f t="shared" si="7994"/>
        <v>9</v>
      </c>
      <c r="C3906">
        <f t="shared" si="7997"/>
        <v>13</v>
      </c>
      <c r="E3906">
        <f t="shared" ref="E3906" si="8000">plan_id</f>
        <v>832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10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02" t="s">
        <v>1190</v>
      </c>
      <c r="B3907">
        <f t="shared" si="7994"/>
        <v>9</v>
      </c>
      <c r="C3907">
        <f t="shared" si="7997"/>
        <v>14</v>
      </c>
      <c r="E3907">
        <f t="shared" ref="E3907" si="8002">plan_id</f>
        <v>832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10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02" t="s">
        <v>1190</v>
      </c>
      <c r="B3908">
        <f t="shared" si="7994"/>
        <v>9</v>
      </c>
      <c r="C3908">
        <f t="shared" si="7997"/>
        <v>15</v>
      </c>
      <c r="E3908">
        <f t="shared" ref="E3908" si="8004">plan_id</f>
        <v>832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10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02" t="s">
        <v>1190</v>
      </c>
      <c r="B3909">
        <f t="shared" si="7994"/>
        <v>9</v>
      </c>
      <c r="C3909">
        <f t="shared" si="7997"/>
        <v>16</v>
      </c>
      <c r="E3909">
        <f t="shared" ref="E3909" si="8006">plan_id</f>
        <v>832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10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02" t="s">
        <v>1190</v>
      </c>
      <c r="B3910">
        <f t="shared" si="7994"/>
        <v>9</v>
      </c>
      <c r="C3910">
        <f t="shared" si="7997"/>
        <v>17</v>
      </c>
      <c r="E3910">
        <f t="shared" ref="E3910" si="8008">plan_id</f>
        <v>832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10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02" t="s">
        <v>1190</v>
      </c>
      <c r="B3911">
        <f t="shared" si="7994"/>
        <v>9</v>
      </c>
      <c r="C3911">
        <f t="shared" si="7997"/>
        <v>18</v>
      </c>
      <c r="E3911">
        <f t="shared" ref="E3911" si="8010">plan_id</f>
        <v>832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10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02" t="s">
        <v>1190</v>
      </c>
      <c r="B3912">
        <f t="shared" si="7994"/>
        <v>9</v>
      </c>
      <c r="C3912">
        <f t="shared" si="7997"/>
        <v>19</v>
      </c>
      <c r="E3912">
        <f t="shared" ref="E3912" si="8012">plan_id</f>
        <v>832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10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02" t="s">
        <v>1190</v>
      </c>
      <c r="B3913">
        <f t="shared" si="7994"/>
        <v>9</v>
      </c>
      <c r="C3913">
        <f t="shared" si="7997"/>
        <v>20</v>
      </c>
      <c r="E3913">
        <f t="shared" ref="E3913" si="8014">plan_id</f>
        <v>832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10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02" t="s">
        <v>1190</v>
      </c>
      <c r="B3914">
        <f t="shared" si="7994"/>
        <v>9</v>
      </c>
      <c r="C3914">
        <f t="shared" si="7997"/>
        <v>21</v>
      </c>
      <c r="E3914">
        <f t="shared" ref="E3914" si="8016">plan_id</f>
        <v>832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10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02" t="s">
        <v>1190</v>
      </c>
      <c r="B3915">
        <f t="shared" si="7994"/>
        <v>9</v>
      </c>
      <c r="C3915">
        <f t="shared" si="7997"/>
        <v>22</v>
      </c>
      <c r="E3915">
        <f t="shared" ref="E3915" si="8019">plan_id</f>
        <v>832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10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02" t="s">
        <v>1190</v>
      </c>
      <c r="B3916">
        <f t="shared" si="7994"/>
        <v>9</v>
      </c>
      <c r="C3916">
        <f t="shared" si="7997"/>
        <v>23</v>
      </c>
      <c r="E3916">
        <f t="shared" ref="E3916" si="8021">plan_id</f>
        <v>832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10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02" t="s">
        <v>1190</v>
      </c>
      <c r="B3917">
        <f t="shared" si="7994"/>
        <v>9</v>
      </c>
      <c r="C3917">
        <f t="shared" si="7997"/>
        <v>24</v>
      </c>
      <c r="E3917">
        <f t="shared" ref="E3917" si="8023">plan_id</f>
        <v>832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10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02" t="s">
        <v>1190</v>
      </c>
      <c r="B3918">
        <f t="shared" si="7994"/>
        <v>9</v>
      </c>
      <c r="C3918">
        <f t="shared" si="7997"/>
        <v>25</v>
      </c>
      <c r="E3918">
        <f t="shared" ref="E3918" si="8025">plan_id</f>
        <v>832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10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02" t="s">
        <v>1190</v>
      </c>
      <c r="B3919">
        <f t="shared" si="7994"/>
        <v>9</v>
      </c>
      <c r="C3919">
        <f t="shared" si="7997"/>
        <v>26</v>
      </c>
      <c r="E3919">
        <f t="shared" ref="E3919" si="8027">plan_id</f>
        <v>832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10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02" t="s">
        <v>1190</v>
      </c>
      <c r="B3920">
        <f t="shared" si="7994"/>
        <v>9</v>
      </c>
      <c r="C3920">
        <f t="shared" si="7997"/>
        <v>27</v>
      </c>
      <c r="E3920">
        <f t="shared" ref="E3920" si="8029">plan_id</f>
        <v>832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10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02" t="s">
        <v>1190</v>
      </c>
      <c r="B3921">
        <f t="shared" si="7994"/>
        <v>9</v>
      </c>
      <c r="C3921">
        <f t="shared" si="7997"/>
        <v>28</v>
      </c>
      <c r="E3921">
        <f t="shared" ref="E3921" si="8031">plan_id</f>
        <v>832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10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02" t="s">
        <v>1190</v>
      </c>
      <c r="B3922">
        <f t="shared" si="7994"/>
        <v>9</v>
      </c>
      <c r="C3922">
        <f t="shared" si="7997"/>
        <v>29</v>
      </c>
      <c r="E3922">
        <f t="shared" ref="E3922" si="8033">plan_id</f>
        <v>832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10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02" t="s">
        <v>1190</v>
      </c>
      <c r="B3923">
        <f t="shared" si="7994"/>
        <v>9</v>
      </c>
      <c r="C3923">
        <f t="shared" si="7997"/>
        <v>30</v>
      </c>
      <c r="E3923">
        <f t="shared" ref="E3923" si="8035">plan_id</f>
        <v>832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10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02" t="s">
        <v>1190</v>
      </c>
      <c r="B3924">
        <f t="shared" si="7994"/>
        <v>9</v>
      </c>
      <c r="C3924">
        <f t="shared" si="7997"/>
        <v>31</v>
      </c>
      <c r="E3924">
        <f t="shared" ref="E3924" si="8037">plan_id</f>
        <v>832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10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02" t="s">
        <v>1190</v>
      </c>
      <c r="B3925">
        <f t="shared" si="7994"/>
        <v>9</v>
      </c>
      <c r="C3925">
        <f t="shared" si="7997"/>
        <v>32</v>
      </c>
      <c r="E3925">
        <f t="shared" ref="E3925" si="8039">plan_id</f>
        <v>832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10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02" t="s">
        <v>1190</v>
      </c>
      <c r="B3926">
        <f t="shared" si="7994"/>
        <v>9</v>
      </c>
      <c r="C3926">
        <f t="shared" si="7997"/>
        <v>33</v>
      </c>
      <c r="E3926">
        <f t="shared" ref="E3926" si="8041">plan_id</f>
        <v>832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10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02" t="s">
        <v>1190</v>
      </c>
      <c r="B3927">
        <f t="shared" si="7994"/>
        <v>9</v>
      </c>
      <c r="C3927">
        <f t="shared" si="7997"/>
        <v>34</v>
      </c>
      <c r="E3927">
        <f t="shared" ref="E3927" si="8043">plan_id</f>
        <v>832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10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02" t="s">
        <v>1190</v>
      </c>
      <c r="B3928">
        <f t="shared" si="7994"/>
        <v>9</v>
      </c>
      <c r="C3928">
        <f t="shared" si="7997"/>
        <v>35</v>
      </c>
      <c r="E3928">
        <f t="shared" ref="E3928" si="8045">plan_id</f>
        <v>832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10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02" t="s">
        <v>1190</v>
      </c>
      <c r="B3929">
        <f t="shared" si="7994"/>
        <v>9</v>
      </c>
      <c r="C3929">
        <f t="shared" si="7997"/>
        <v>36</v>
      </c>
      <c r="E3929">
        <f t="shared" ref="E3929" si="8047">plan_id</f>
        <v>832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10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02" t="s">
        <v>1190</v>
      </c>
      <c r="B3930">
        <f t="shared" si="7994"/>
        <v>9</v>
      </c>
      <c r="C3930">
        <f t="shared" si="7997"/>
        <v>37</v>
      </c>
      <c r="E3930">
        <f t="shared" ref="E3930" si="8049">plan_id</f>
        <v>832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10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02" t="s">
        <v>1190</v>
      </c>
      <c r="B3931">
        <f t="shared" si="7994"/>
        <v>9</v>
      </c>
      <c r="C3931">
        <f t="shared" si="7997"/>
        <v>38</v>
      </c>
      <c r="E3931">
        <f t="shared" ref="E3931" si="8051">plan_id</f>
        <v>832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10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02" t="s">
        <v>1190</v>
      </c>
      <c r="B3932">
        <f t="shared" si="7994"/>
        <v>9</v>
      </c>
      <c r="C3932">
        <f t="shared" si="7997"/>
        <v>39</v>
      </c>
      <c r="E3932">
        <f t="shared" ref="E3932" si="8053">plan_id</f>
        <v>832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10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02" t="s">
        <v>1190</v>
      </c>
      <c r="B3933">
        <f t="shared" si="7994"/>
        <v>9</v>
      </c>
      <c r="C3933">
        <f t="shared" si="7997"/>
        <v>40</v>
      </c>
      <c r="E3933">
        <f t="shared" ref="E3933" si="8055">plan_id</f>
        <v>832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10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02" t="s">
        <v>1190</v>
      </c>
      <c r="B3934">
        <f t="shared" si="7994"/>
        <v>9</v>
      </c>
      <c r="C3934">
        <f t="shared" si="7997"/>
        <v>41</v>
      </c>
      <c r="E3934">
        <f t="shared" ref="E3934" si="8057">plan_id</f>
        <v>832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10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02" t="s">
        <v>1190</v>
      </c>
      <c r="B3935">
        <f t="shared" si="7994"/>
        <v>9</v>
      </c>
      <c r="C3935">
        <f t="shared" si="7997"/>
        <v>42</v>
      </c>
      <c r="E3935">
        <f t="shared" ref="E3935" si="8059">plan_id</f>
        <v>832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10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02" t="s">
        <v>1190</v>
      </c>
      <c r="B3936">
        <f t="shared" si="7994"/>
        <v>9</v>
      </c>
      <c r="C3936">
        <f t="shared" si="7997"/>
        <v>43</v>
      </c>
      <c r="E3936">
        <f t="shared" ref="E3936" si="8061">plan_id</f>
        <v>832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10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02" t="s">
        <v>1190</v>
      </c>
      <c r="B3937">
        <f t="shared" si="7994"/>
        <v>9</v>
      </c>
      <c r="C3937">
        <f t="shared" si="7997"/>
        <v>44</v>
      </c>
      <c r="E3937">
        <f t="shared" ref="E3937" si="8063">plan_id</f>
        <v>832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10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02" t="s">
        <v>1190</v>
      </c>
      <c r="B3938">
        <f t="shared" si="7994"/>
        <v>9</v>
      </c>
      <c r="C3938">
        <f t="shared" si="7997"/>
        <v>45</v>
      </c>
      <c r="E3938">
        <f t="shared" ref="E3938" si="8065">plan_id</f>
        <v>832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10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02" t="s">
        <v>1190</v>
      </c>
      <c r="B3939">
        <f t="shared" si="7994"/>
        <v>9</v>
      </c>
      <c r="C3939">
        <f t="shared" si="7997"/>
        <v>46</v>
      </c>
      <c r="E3939">
        <f t="shared" ref="E3939" si="8067">plan_id</f>
        <v>832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10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02" t="s">
        <v>1190</v>
      </c>
      <c r="B3940">
        <f t="shared" si="7994"/>
        <v>9</v>
      </c>
      <c r="C3940">
        <f t="shared" si="7997"/>
        <v>47</v>
      </c>
      <c r="E3940">
        <f t="shared" ref="E3940" si="8069">plan_id</f>
        <v>832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10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02" t="s">
        <v>1190</v>
      </c>
      <c r="B3941">
        <f t="shared" si="7994"/>
        <v>9</v>
      </c>
      <c r="C3941">
        <f t="shared" si="7997"/>
        <v>48</v>
      </c>
      <c r="E3941">
        <f t="shared" ref="E3941" si="8071">plan_id</f>
        <v>832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10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02" t="s">
        <v>1190</v>
      </c>
      <c r="B3942">
        <f t="shared" si="7994"/>
        <v>9</v>
      </c>
      <c r="C3942">
        <f t="shared" si="7997"/>
        <v>49</v>
      </c>
      <c r="E3942">
        <f t="shared" ref="E3942" si="8073">plan_id</f>
        <v>832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10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02" t="s">
        <v>1190</v>
      </c>
      <c r="B3943">
        <f t="shared" si="7994"/>
        <v>9</v>
      </c>
      <c r="C3943">
        <f t="shared" si="7997"/>
        <v>50</v>
      </c>
      <c r="E3943">
        <f t="shared" ref="E3943" si="8075">plan_id</f>
        <v>832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10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02" t="s">
        <v>1190</v>
      </c>
      <c r="B3944">
        <f t="shared" si="7994"/>
        <v>9</v>
      </c>
      <c r="C3944">
        <f t="shared" si="7997"/>
        <v>51</v>
      </c>
      <c r="E3944">
        <f t="shared" ref="E3944" si="8077">plan_id</f>
        <v>832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10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02" t="s">
        <v>1190</v>
      </c>
      <c r="B3945">
        <f t="shared" si="7994"/>
        <v>9</v>
      </c>
      <c r="C3945">
        <f t="shared" si="7997"/>
        <v>52</v>
      </c>
      <c r="E3945">
        <f t="shared" ref="E3945" si="8079">plan_id</f>
        <v>832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10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02" t="s">
        <v>1190</v>
      </c>
      <c r="B3946">
        <f t="shared" si="7994"/>
        <v>9</v>
      </c>
      <c r="C3946">
        <f t="shared" si="7997"/>
        <v>53</v>
      </c>
      <c r="E3946">
        <f t="shared" ref="E3946" si="8081">plan_id</f>
        <v>832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10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02" t="s">
        <v>1190</v>
      </c>
      <c r="B3947">
        <f t="shared" si="7994"/>
        <v>9</v>
      </c>
      <c r="C3947">
        <f t="shared" si="7997"/>
        <v>54</v>
      </c>
      <c r="E3947">
        <f t="shared" ref="E3947" si="8083">plan_id</f>
        <v>832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10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02" t="s">
        <v>1190</v>
      </c>
      <c r="B3948">
        <f t="shared" si="7994"/>
        <v>9</v>
      </c>
      <c r="C3948">
        <f t="shared" si="7997"/>
        <v>55</v>
      </c>
      <c r="E3948">
        <f t="shared" ref="E3948" si="8085">plan_id</f>
        <v>832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10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02" t="s">
        <v>1190</v>
      </c>
      <c r="B3949">
        <f t="shared" si="7994"/>
        <v>9</v>
      </c>
      <c r="C3949">
        <f t="shared" si="7997"/>
        <v>56</v>
      </c>
      <c r="E3949">
        <f t="shared" ref="E3949" si="8087">plan_id</f>
        <v>832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10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02" t="s">
        <v>1190</v>
      </c>
      <c r="B3950">
        <f t="shared" si="7994"/>
        <v>9</v>
      </c>
      <c r="C3950">
        <f t="shared" si="7997"/>
        <v>57</v>
      </c>
      <c r="E3950">
        <f t="shared" ref="E3950" si="8089">plan_id</f>
        <v>832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10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02" t="s">
        <v>1190</v>
      </c>
      <c r="B3951">
        <f t="shared" si="7994"/>
        <v>9</v>
      </c>
      <c r="C3951">
        <f t="shared" si="7997"/>
        <v>58</v>
      </c>
      <c r="E3951">
        <f t="shared" ref="E3951" si="8091">plan_id</f>
        <v>832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10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02" t="s">
        <v>1190</v>
      </c>
      <c r="B3952">
        <f t="shared" si="7994"/>
        <v>9</v>
      </c>
      <c r="C3952">
        <f t="shared" si="7997"/>
        <v>59</v>
      </c>
      <c r="E3952">
        <f t="shared" ref="E3952" si="8093">plan_id</f>
        <v>832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10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02" t="s">
        <v>1190</v>
      </c>
      <c r="B3953">
        <f t="shared" si="7994"/>
        <v>9</v>
      </c>
      <c r="C3953">
        <f t="shared" si="7997"/>
        <v>60</v>
      </c>
      <c r="E3953">
        <f t="shared" ref="E3953" si="8095">plan_id</f>
        <v>832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10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02" t="s">
        <v>1190</v>
      </c>
      <c r="B3954">
        <f t="shared" si="7994"/>
        <v>9</v>
      </c>
      <c r="C3954">
        <f t="shared" si="7997"/>
        <v>61</v>
      </c>
      <c r="E3954">
        <f t="shared" ref="E3954" si="8097">plan_id</f>
        <v>832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10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02" t="s">
        <v>1190</v>
      </c>
      <c r="B3955">
        <f t="shared" si="7994"/>
        <v>9</v>
      </c>
      <c r="C3955">
        <f t="shared" si="7997"/>
        <v>62</v>
      </c>
      <c r="E3955">
        <f t="shared" ref="E3955" si="8099">plan_id</f>
        <v>832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10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02" t="s">
        <v>1190</v>
      </c>
      <c r="B3956">
        <f t="shared" si="7994"/>
        <v>9</v>
      </c>
      <c r="C3956">
        <f t="shared" si="7997"/>
        <v>63</v>
      </c>
      <c r="E3956">
        <f t="shared" ref="E3956" si="8101">plan_id</f>
        <v>832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10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02" t="s">
        <v>1190</v>
      </c>
      <c r="B3957">
        <f t="shared" si="7994"/>
        <v>9</v>
      </c>
      <c r="C3957">
        <f t="shared" si="7997"/>
        <v>64</v>
      </c>
      <c r="E3957">
        <f t="shared" ref="E3957" si="8103">plan_id</f>
        <v>832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10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02" t="s">
        <v>1190</v>
      </c>
      <c r="B3958">
        <f t="shared" si="7994"/>
        <v>9</v>
      </c>
      <c r="C3958">
        <f t="shared" si="7997"/>
        <v>65</v>
      </c>
      <c r="E3958">
        <f t="shared" ref="E3958" si="8105">plan_id</f>
        <v>832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10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02" t="s">
        <v>1190</v>
      </c>
      <c r="B3959">
        <f t="shared" si="7994"/>
        <v>9</v>
      </c>
      <c r="C3959">
        <f t="shared" si="7997"/>
        <v>66</v>
      </c>
      <c r="E3959">
        <f t="shared" ref="E3959" si="8107">plan_id</f>
        <v>832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10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02" t="s">
        <v>1190</v>
      </c>
      <c r="B3960">
        <f t="shared" si="7994"/>
        <v>9</v>
      </c>
      <c r="C3960">
        <f t="shared" si="7997"/>
        <v>67</v>
      </c>
      <c r="E3960">
        <f t="shared" ref="E3960" si="8109">plan_id</f>
        <v>832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10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02" t="s">
        <v>1190</v>
      </c>
      <c r="B3961">
        <f t="shared" si="7994"/>
        <v>9</v>
      </c>
      <c r="C3961">
        <f t="shared" si="7997"/>
        <v>68</v>
      </c>
      <c r="E3961">
        <f t="shared" ref="E3961" si="8111">plan_id</f>
        <v>832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10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02" t="s">
        <v>1190</v>
      </c>
      <c r="B3962">
        <f t="shared" si="7994"/>
        <v>9</v>
      </c>
      <c r="C3962">
        <f t="shared" si="7997"/>
        <v>69</v>
      </c>
      <c r="E3962">
        <f t="shared" ref="E3962" si="8113">plan_id</f>
        <v>832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10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02" t="s">
        <v>1190</v>
      </c>
      <c r="B3963">
        <f t="shared" si="7994"/>
        <v>9</v>
      </c>
      <c r="C3963">
        <f t="shared" si="7997"/>
        <v>70</v>
      </c>
      <c r="E3963">
        <f t="shared" ref="E3963" si="8115">plan_id</f>
        <v>832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10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02" t="s">
        <v>1190</v>
      </c>
      <c r="B3964">
        <f t="shared" si="7994"/>
        <v>9</v>
      </c>
      <c r="C3964">
        <f t="shared" si="7997"/>
        <v>71</v>
      </c>
      <c r="E3964">
        <f t="shared" ref="E3964" si="8117">plan_id</f>
        <v>832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10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02" t="s">
        <v>1190</v>
      </c>
      <c r="B3965">
        <f t="shared" si="7994"/>
        <v>9</v>
      </c>
      <c r="C3965">
        <f t="shared" si="7997"/>
        <v>72</v>
      </c>
      <c r="E3965">
        <f t="shared" ref="E3965" si="8119">plan_id</f>
        <v>832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10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02" t="s">
        <v>1190</v>
      </c>
      <c r="B3966">
        <f t="shared" si="7994"/>
        <v>9</v>
      </c>
      <c r="C3966">
        <f t="shared" si="7997"/>
        <v>73</v>
      </c>
      <c r="E3966">
        <f t="shared" ref="E3966" si="8121">plan_id</f>
        <v>832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10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02" t="s">
        <v>1190</v>
      </c>
      <c r="B3967">
        <f t="shared" si="7994"/>
        <v>9</v>
      </c>
      <c r="C3967">
        <f t="shared" si="7997"/>
        <v>74</v>
      </c>
      <c r="E3967">
        <f t="shared" ref="E3967" si="8123">plan_id</f>
        <v>832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10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02" t="s">
        <v>1190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832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10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02" t="s">
        <v>1190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832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10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02" t="s">
        <v>1190</v>
      </c>
      <c r="B3970">
        <f t="shared" si="8125"/>
        <v>9</v>
      </c>
      <c r="C3970">
        <f t="shared" si="8128"/>
        <v>77</v>
      </c>
      <c r="E3970">
        <f t="shared" ref="E3970" si="8131">plan_id</f>
        <v>832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10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02" t="s">
        <v>1190</v>
      </c>
      <c r="B3971">
        <f t="shared" si="8125"/>
        <v>9</v>
      </c>
      <c r="C3971">
        <f t="shared" si="8128"/>
        <v>78</v>
      </c>
      <c r="E3971">
        <f t="shared" ref="E3971" si="8133">plan_id</f>
        <v>832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10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02" t="s">
        <v>1190</v>
      </c>
      <c r="B3972">
        <f t="shared" si="8125"/>
        <v>9</v>
      </c>
      <c r="C3972">
        <f t="shared" si="8128"/>
        <v>79</v>
      </c>
      <c r="E3972">
        <f t="shared" ref="E3972" si="8135">plan_id</f>
        <v>832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10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02" t="s">
        <v>1190</v>
      </c>
      <c r="B3973">
        <f t="shared" si="8125"/>
        <v>9</v>
      </c>
      <c r="C3973">
        <f t="shared" si="8128"/>
        <v>80</v>
      </c>
      <c r="E3973">
        <f t="shared" ref="E3973" si="8137">plan_id</f>
        <v>832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10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02" t="s">
        <v>1190</v>
      </c>
      <c r="B3974">
        <f t="shared" si="8125"/>
        <v>9</v>
      </c>
      <c r="C3974">
        <f t="shared" si="8128"/>
        <v>81</v>
      </c>
      <c r="E3974">
        <f t="shared" ref="E3974" si="8139">plan_id</f>
        <v>832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10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02" t="s">
        <v>1190</v>
      </c>
      <c r="B3975">
        <f t="shared" si="8125"/>
        <v>9</v>
      </c>
      <c r="C3975">
        <f t="shared" si="8128"/>
        <v>82</v>
      </c>
      <c r="E3975">
        <f t="shared" ref="E3975" si="8141">plan_id</f>
        <v>832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10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02" t="s">
        <v>1190</v>
      </c>
      <c r="B3976">
        <f t="shared" si="8125"/>
        <v>9</v>
      </c>
      <c r="C3976">
        <f t="shared" si="8128"/>
        <v>83</v>
      </c>
      <c r="E3976">
        <f t="shared" ref="E3976" si="8143">plan_id</f>
        <v>832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10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02" t="s">
        <v>1190</v>
      </c>
      <c r="B3977">
        <f t="shared" si="8125"/>
        <v>9</v>
      </c>
      <c r="C3977">
        <f t="shared" si="8128"/>
        <v>84</v>
      </c>
      <c r="E3977">
        <f t="shared" ref="E3977" si="8145">plan_id</f>
        <v>832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10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02" t="s">
        <v>1190</v>
      </c>
      <c r="B3978">
        <f t="shared" si="8125"/>
        <v>9</v>
      </c>
      <c r="C3978">
        <f t="shared" si="8128"/>
        <v>85</v>
      </c>
      <c r="E3978">
        <f t="shared" ref="E3978" si="8147">plan_id</f>
        <v>832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10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02" t="s">
        <v>1190</v>
      </c>
      <c r="B3979">
        <f t="shared" si="8125"/>
        <v>9</v>
      </c>
      <c r="C3979">
        <f t="shared" si="8128"/>
        <v>86</v>
      </c>
      <c r="E3979">
        <f t="shared" ref="E3979" si="8150">plan_id</f>
        <v>832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10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02" t="s">
        <v>1190</v>
      </c>
      <c r="B3980">
        <f t="shared" si="8125"/>
        <v>9</v>
      </c>
      <c r="C3980">
        <f t="shared" si="8128"/>
        <v>87</v>
      </c>
      <c r="E3980">
        <f t="shared" ref="E3980" si="8152">plan_id</f>
        <v>832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10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02" t="s">
        <v>1190</v>
      </c>
      <c r="B3981">
        <f t="shared" si="8125"/>
        <v>9</v>
      </c>
      <c r="C3981">
        <f t="shared" si="8128"/>
        <v>88</v>
      </c>
      <c r="E3981">
        <f t="shared" ref="E3981" si="8154">plan_id</f>
        <v>832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10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02" t="s">
        <v>1190</v>
      </c>
      <c r="B3982">
        <f t="shared" si="8125"/>
        <v>9</v>
      </c>
      <c r="C3982">
        <f t="shared" si="8128"/>
        <v>89</v>
      </c>
      <c r="E3982">
        <f t="shared" ref="E3982" si="8156">plan_id</f>
        <v>832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10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02" t="s">
        <v>1190</v>
      </c>
      <c r="B3983">
        <f t="shared" si="8125"/>
        <v>9</v>
      </c>
      <c r="C3983">
        <f t="shared" si="8128"/>
        <v>90</v>
      </c>
      <c r="E3983">
        <f t="shared" ref="E3983" si="8158">plan_id</f>
        <v>832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10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02" t="s">
        <v>1190</v>
      </c>
      <c r="B3984">
        <f t="shared" si="8125"/>
        <v>10</v>
      </c>
      <c r="C3984">
        <f t="shared" si="8128"/>
        <v>3</v>
      </c>
      <c r="E3984">
        <f t="shared" ref="E3984" si="8160">plan_id</f>
        <v>832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10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02" t="s">
        <v>1190</v>
      </c>
      <c r="B3985">
        <f t="shared" si="8125"/>
        <v>10</v>
      </c>
      <c r="C3985">
        <f t="shared" si="8128"/>
        <v>4</v>
      </c>
      <c r="E3985">
        <f t="shared" ref="E3985" si="8162">plan_id</f>
        <v>832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10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02" t="s">
        <v>1190</v>
      </c>
      <c r="B3986">
        <f t="shared" si="8125"/>
        <v>10</v>
      </c>
      <c r="C3986">
        <f t="shared" si="8128"/>
        <v>5</v>
      </c>
      <c r="E3986">
        <f t="shared" ref="E3986" si="8164">plan_id</f>
        <v>832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10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02" t="s">
        <v>1190</v>
      </c>
      <c r="B3987">
        <f t="shared" si="8125"/>
        <v>10</v>
      </c>
      <c r="C3987">
        <f t="shared" si="8128"/>
        <v>6</v>
      </c>
      <c r="E3987">
        <f t="shared" ref="E3987" si="8166">plan_id</f>
        <v>832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10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02" t="s">
        <v>1190</v>
      </c>
      <c r="B3988">
        <f t="shared" si="8125"/>
        <v>10</v>
      </c>
      <c r="C3988">
        <f t="shared" si="8128"/>
        <v>7</v>
      </c>
      <c r="E3988">
        <f t="shared" ref="E3988" si="8168">plan_id</f>
        <v>832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10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02" t="s">
        <v>1190</v>
      </c>
      <c r="B3989">
        <f t="shared" si="8125"/>
        <v>10</v>
      </c>
      <c r="C3989">
        <f t="shared" si="8128"/>
        <v>8</v>
      </c>
      <c r="E3989">
        <f t="shared" ref="E3989" si="8170">plan_id</f>
        <v>832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10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02" t="s">
        <v>1190</v>
      </c>
      <c r="B3990">
        <f t="shared" si="8125"/>
        <v>10</v>
      </c>
      <c r="C3990">
        <f t="shared" si="8128"/>
        <v>9</v>
      </c>
      <c r="E3990">
        <f t="shared" ref="E3990" si="8172">plan_id</f>
        <v>832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10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02" t="s">
        <v>1190</v>
      </c>
      <c r="B3991">
        <f t="shared" si="8125"/>
        <v>10</v>
      </c>
      <c r="C3991">
        <f t="shared" si="8128"/>
        <v>10</v>
      </c>
      <c r="E3991">
        <f t="shared" ref="E3991" si="8174">plan_id</f>
        <v>832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10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02" t="s">
        <v>1190</v>
      </c>
      <c r="B3992">
        <f t="shared" si="8125"/>
        <v>10</v>
      </c>
      <c r="C3992">
        <f t="shared" si="8128"/>
        <v>11</v>
      </c>
      <c r="E3992">
        <f t="shared" ref="E3992" si="8176">plan_id</f>
        <v>832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10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02" t="s">
        <v>1190</v>
      </c>
      <c r="B3993">
        <f t="shared" si="8125"/>
        <v>10</v>
      </c>
      <c r="C3993">
        <f t="shared" si="8128"/>
        <v>12</v>
      </c>
      <c r="E3993">
        <f t="shared" ref="E3993" si="8178">plan_id</f>
        <v>832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10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02" t="s">
        <v>1190</v>
      </c>
      <c r="B3994">
        <f t="shared" si="8125"/>
        <v>10</v>
      </c>
      <c r="C3994">
        <f t="shared" si="8128"/>
        <v>13</v>
      </c>
      <c r="E3994">
        <f t="shared" ref="E3994" si="8180">plan_id</f>
        <v>832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10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02" t="s">
        <v>1190</v>
      </c>
      <c r="B3995">
        <f t="shared" si="8125"/>
        <v>10</v>
      </c>
      <c r="C3995">
        <f t="shared" si="8128"/>
        <v>14</v>
      </c>
      <c r="E3995">
        <f t="shared" ref="E3995" si="8182">plan_id</f>
        <v>832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10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02" t="s">
        <v>1190</v>
      </c>
      <c r="B3996">
        <f t="shared" si="8125"/>
        <v>10</v>
      </c>
      <c r="C3996">
        <f t="shared" si="8128"/>
        <v>15</v>
      </c>
      <c r="E3996">
        <f t="shared" ref="E3996" si="8184">plan_id</f>
        <v>832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10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02" t="s">
        <v>1190</v>
      </c>
      <c r="B3997">
        <f t="shared" si="8125"/>
        <v>10</v>
      </c>
      <c r="C3997">
        <f t="shared" si="8128"/>
        <v>16</v>
      </c>
      <c r="E3997">
        <f t="shared" ref="E3997" si="8186">plan_id</f>
        <v>832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10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02" t="s">
        <v>1190</v>
      </c>
      <c r="B3998">
        <f t="shared" si="8125"/>
        <v>10</v>
      </c>
      <c r="C3998">
        <f t="shared" si="8128"/>
        <v>17</v>
      </c>
      <c r="E3998">
        <f t="shared" ref="E3998" si="8188">plan_id</f>
        <v>832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10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02" t="s">
        <v>1190</v>
      </c>
      <c r="B3999">
        <f t="shared" si="8125"/>
        <v>10</v>
      </c>
      <c r="C3999">
        <f t="shared" si="8128"/>
        <v>18</v>
      </c>
      <c r="E3999">
        <f t="shared" ref="E3999" si="8190">plan_id</f>
        <v>832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10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02" t="s">
        <v>1190</v>
      </c>
      <c r="B4000">
        <f t="shared" si="8125"/>
        <v>10</v>
      </c>
      <c r="C4000">
        <f t="shared" si="8128"/>
        <v>19</v>
      </c>
      <c r="E4000">
        <f t="shared" ref="E4000" si="8192">plan_id</f>
        <v>832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10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02" t="s">
        <v>1190</v>
      </c>
      <c r="B4001">
        <f t="shared" si="8125"/>
        <v>10</v>
      </c>
      <c r="C4001">
        <f t="shared" si="8128"/>
        <v>20</v>
      </c>
      <c r="E4001">
        <f t="shared" ref="E4001" si="8194">plan_id</f>
        <v>832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10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02" t="s">
        <v>1190</v>
      </c>
      <c r="B4002">
        <f t="shared" si="8125"/>
        <v>10</v>
      </c>
      <c r="C4002">
        <f t="shared" si="8128"/>
        <v>21</v>
      </c>
      <c r="E4002">
        <f t="shared" ref="E4002" si="8196">plan_id</f>
        <v>832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10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02" t="s">
        <v>1190</v>
      </c>
      <c r="B4003">
        <f t="shared" si="8125"/>
        <v>10</v>
      </c>
      <c r="C4003">
        <f t="shared" si="8128"/>
        <v>22</v>
      </c>
      <c r="E4003">
        <f t="shared" ref="E4003" si="8198">plan_id</f>
        <v>832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10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02" t="s">
        <v>1190</v>
      </c>
      <c r="B4004">
        <f t="shared" si="8125"/>
        <v>10</v>
      </c>
      <c r="C4004">
        <f t="shared" si="8128"/>
        <v>23</v>
      </c>
      <c r="E4004">
        <f t="shared" ref="E4004" si="8200">plan_id</f>
        <v>832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10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02" t="s">
        <v>1190</v>
      </c>
      <c r="B4005">
        <f t="shared" si="8125"/>
        <v>10</v>
      </c>
      <c r="C4005">
        <f t="shared" si="8128"/>
        <v>24</v>
      </c>
      <c r="E4005">
        <f t="shared" ref="E4005" si="8202">plan_id</f>
        <v>832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10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02" t="s">
        <v>1190</v>
      </c>
      <c r="B4006">
        <f t="shared" si="8125"/>
        <v>10</v>
      </c>
      <c r="C4006">
        <f t="shared" si="8128"/>
        <v>25</v>
      </c>
      <c r="E4006">
        <f t="shared" ref="E4006" si="8204">plan_id</f>
        <v>832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10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02" t="s">
        <v>1190</v>
      </c>
      <c r="B4007">
        <f t="shared" si="8125"/>
        <v>10</v>
      </c>
      <c r="C4007">
        <f t="shared" si="8128"/>
        <v>26</v>
      </c>
      <c r="E4007">
        <f t="shared" ref="E4007" si="8206">plan_id</f>
        <v>832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10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02" t="s">
        <v>1190</v>
      </c>
      <c r="B4008">
        <f t="shared" si="8125"/>
        <v>10</v>
      </c>
      <c r="C4008">
        <f t="shared" si="8128"/>
        <v>27</v>
      </c>
      <c r="E4008">
        <f t="shared" ref="E4008" si="8208">plan_id</f>
        <v>832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10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02" t="s">
        <v>1190</v>
      </c>
      <c r="B4009">
        <f t="shared" si="8125"/>
        <v>10</v>
      </c>
      <c r="C4009">
        <f t="shared" si="8128"/>
        <v>28</v>
      </c>
      <c r="E4009">
        <f t="shared" ref="E4009" si="8210">plan_id</f>
        <v>832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10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02" t="s">
        <v>1190</v>
      </c>
      <c r="B4010">
        <f t="shared" si="8125"/>
        <v>10</v>
      </c>
      <c r="C4010">
        <f t="shared" si="8128"/>
        <v>29</v>
      </c>
      <c r="E4010">
        <f t="shared" ref="E4010" si="8212">plan_id</f>
        <v>832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10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02" t="s">
        <v>1190</v>
      </c>
      <c r="B4011">
        <f t="shared" si="8125"/>
        <v>10</v>
      </c>
      <c r="C4011">
        <f t="shared" si="8128"/>
        <v>30</v>
      </c>
      <c r="E4011">
        <f t="shared" ref="E4011" si="8214">plan_id</f>
        <v>832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10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02" t="s">
        <v>1190</v>
      </c>
      <c r="B4012">
        <f t="shared" si="8125"/>
        <v>10</v>
      </c>
      <c r="C4012">
        <f t="shared" si="8128"/>
        <v>31</v>
      </c>
      <c r="E4012">
        <f t="shared" ref="E4012" si="8216">plan_id</f>
        <v>832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10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02" t="s">
        <v>1190</v>
      </c>
      <c r="B4013">
        <f t="shared" si="8125"/>
        <v>10</v>
      </c>
      <c r="C4013">
        <f t="shared" si="8128"/>
        <v>32</v>
      </c>
      <c r="E4013">
        <f t="shared" ref="E4013" si="8218">plan_id</f>
        <v>832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10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02" t="s">
        <v>1190</v>
      </c>
      <c r="B4014">
        <f t="shared" si="8125"/>
        <v>10</v>
      </c>
      <c r="C4014">
        <f t="shared" si="8128"/>
        <v>33</v>
      </c>
      <c r="E4014">
        <f t="shared" ref="E4014" si="8220">plan_id</f>
        <v>832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10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02" t="s">
        <v>1190</v>
      </c>
      <c r="B4015">
        <f t="shared" si="8125"/>
        <v>10</v>
      </c>
      <c r="C4015">
        <f t="shared" si="8128"/>
        <v>34</v>
      </c>
      <c r="E4015">
        <f t="shared" ref="E4015" si="8222">plan_id</f>
        <v>832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10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02" t="s">
        <v>1190</v>
      </c>
      <c r="B4016">
        <f t="shared" si="8125"/>
        <v>10</v>
      </c>
      <c r="C4016">
        <f t="shared" si="8128"/>
        <v>35</v>
      </c>
      <c r="E4016">
        <f t="shared" ref="E4016" si="8224">plan_id</f>
        <v>832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10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02" t="s">
        <v>1190</v>
      </c>
      <c r="B4017">
        <f t="shared" si="8125"/>
        <v>10</v>
      </c>
      <c r="C4017">
        <f t="shared" si="8128"/>
        <v>36</v>
      </c>
      <c r="E4017">
        <f t="shared" ref="E4017" si="8226">plan_id</f>
        <v>832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10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02" t="s">
        <v>1190</v>
      </c>
      <c r="B4018">
        <f t="shared" si="8125"/>
        <v>10</v>
      </c>
      <c r="C4018">
        <f t="shared" si="8128"/>
        <v>37</v>
      </c>
      <c r="E4018">
        <f t="shared" ref="E4018" si="8228">plan_id</f>
        <v>832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10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02" t="s">
        <v>1190</v>
      </c>
      <c r="B4019">
        <f t="shared" si="8125"/>
        <v>10</v>
      </c>
      <c r="C4019">
        <f t="shared" si="8128"/>
        <v>38</v>
      </c>
      <c r="E4019">
        <f t="shared" ref="E4019" si="8230">plan_id</f>
        <v>832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10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02" t="s">
        <v>1190</v>
      </c>
      <c r="B4020">
        <f t="shared" si="8125"/>
        <v>10</v>
      </c>
      <c r="C4020">
        <f t="shared" si="8128"/>
        <v>39</v>
      </c>
      <c r="E4020">
        <f t="shared" ref="E4020" si="8232">plan_id</f>
        <v>832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10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02" t="s">
        <v>1190</v>
      </c>
      <c r="B4021">
        <f t="shared" si="8125"/>
        <v>10</v>
      </c>
      <c r="C4021">
        <f t="shared" si="8128"/>
        <v>40</v>
      </c>
      <c r="E4021">
        <f t="shared" ref="E4021" si="8234">plan_id</f>
        <v>832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10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02" t="s">
        <v>1190</v>
      </c>
      <c r="B4022">
        <f t="shared" si="8125"/>
        <v>10</v>
      </c>
      <c r="C4022">
        <f t="shared" si="8128"/>
        <v>41</v>
      </c>
      <c r="E4022">
        <f t="shared" ref="E4022" si="8236">plan_id</f>
        <v>832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10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02" t="s">
        <v>1190</v>
      </c>
      <c r="B4023">
        <f t="shared" si="8125"/>
        <v>10</v>
      </c>
      <c r="C4023">
        <f t="shared" si="8128"/>
        <v>42</v>
      </c>
      <c r="E4023">
        <f t="shared" ref="E4023" si="8238">plan_id</f>
        <v>832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10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02" t="s">
        <v>1190</v>
      </c>
      <c r="B4024">
        <f t="shared" si="8125"/>
        <v>10</v>
      </c>
      <c r="C4024">
        <f t="shared" si="8128"/>
        <v>43</v>
      </c>
      <c r="E4024">
        <f t="shared" ref="E4024" si="8240">plan_id</f>
        <v>832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10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02" t="s">
        <v>1190</v>
      </c>
      <c r="B4025">
        <f t="shared" si="8125"/>
        <v>10</v>
      </c>
      <c r="C4025">
        <f t="shared" si="8128"/>
        <v>44</v>
      </c>
      <c r="E4025">
        <f t="shared" ref="E4025" si="8242">plan_id</f>
        <v>832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10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02" t="s">
        <v>1190</v>
      </c>
      <c r="B4026">
        <f t="shared" si="8125"/>
        <v>10</v>
      </c>
      <c r="C4026">
        <f t="shared" si="8128"/>
        <v>45</v>
      </c>
      <c r="E4026">
        <f t="shared" ref="E4026" si="8244">plan_id</f>
        <v>832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10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02" t="s">
        <v>1190</v>
      </c>
      <c r="B4027">
        <f t="shared" si="8125"/>
        <v>10</v>
      </c>
      <c r="C4027">
        <f t="shared" si="8128"/>
        <v>46</v>
      </c>
      <c r="E4027">
        <f t="shared" ref="E4027" si="8246">plan_id</f>
        <v>832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10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02" t="s">
        <v>1190</v>
      </c>
      <c r="B4028">
        <f t="shared" si="8125"/>
        <v>10</v>
      </c>
      <c r="C4028">
        <f t="shared" si="8128"/>
        <v>47</v>
      </c>
      <c r="E4028">
        <f t="shared" ref="E4028" si="8248">plan_id</f>
        <v>832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10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02" t="s">
        <v>1190</v>
      </c>
      <c r="B4029">
        <f t="shared" si="8125"/>
        <v>10</v>
      </c>
      <c r="C4029">
        <f t="shared" si="8128"/>
        <v>48</v>
      </c>
      <c r="E4029">
        <f t="shared" ref="E4029" si="8250">plan_id</f>
        <v>832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10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02" t="s">
        <v>1190</v>
      </c>
      <c r="B4030">
        <f t="shared" si="8125"/>
        <v>10</v>
      </c>
      <c r="C4030">
        <f t="shared" si="8128"/>
        <v>49</v>
      </c>
      <c r="E4030">
        <f t="shared" ref="E4030" si="8252">plan_id</f>
        <v>832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10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02" t="s">
        <v>1190</v>
      </c>
      <c r="B4031">
        <f t="shared" si="8125"/>
        <v>10</v>
      </c>
      <c r="C4031">
        <f t="shared" si="8128"/>
        <v>50</v>
      </c>
      <c r="E4031">
        <f t="shared" ref="E4031" si="8254">plan_id</f>
        <v>832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10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02" t="s">
        <v>1190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832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10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02" t="s">
        <v>1190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832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10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02" t="s">
        <v>1190</v>
      </c>
      <c r="B4034">
        <f t="shared" si="8256"/>
        <v>10</v>
      </c>
      <c r="C4034">
        <f t="shared" si="8259"/>
        <v>53</v>
      </c>
      <c r="E4034">
        <f t="shared" ref="E4034" si="8262">plan_id</f>
        <v>832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10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02" t="s">
        <v>1190</v>
      </c>
      <c r="B4035">
        <f t="shared" si="8256"/>
        <v>10</v>
      </c>
      <c r="C4035">
        <f t="shared" si="8259"/>
        <v>54</v>
      </c>
      <c r="E4035">
        <f t="shared" ref="E4035" si="8264">plan_id</f>
        <v>832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10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02" t="s">
        <v>1190</v>
      </c>
      <c r="B4036">
        <f t="shared" si="8256"/>
        <v>10</v>
      </c>
      <c r="C4036">
        <f t="shared" si="8259"/>
        <v>55</v>
      </c>
      <c r="E4036">
        <f t="shared" ref="E4036" si="8266">plan_id</f>
        <v>832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10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02" t="s">
        <v>1190</v>
      </c>
      <c r="B4037">
        <f t="shared" si="8256"/>
        <v>10</v>
      </c>
      <c r="C4037">
        <f t="shared" si="8259"/>
        <v>56</v>
      </c>
      <c r="E4037">
        <f t="shared" ref="E4037" si="8268">plan_id</f>
        <v>832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10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02" t="s">
        <v>1190</v>
      </c>
      <c r="B4038">
        <f t="shared" si="8256"/>
        <v>10</v>
      </c>
      <c r="C4038">
        <f t="shared" si="8259"/>
        <v>57</v>
      </c>
      <c r="E4038">
        <f t="shared" ref="E4038" si="8270">plan_id</f>
        <v>832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10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02" t="s">
        <v>1190</v>
      </c>
      <c r="B4039">
        <f t="shared" si="8256"/>
        <v>10</v>
      </c>
      <c r="C4039">
        <f t="shared" si="8259"/>
        <v>58</v>
      </c>
      <c r="E4039">
        <f t="shared" ref="E4039" si="8272">plan_id</f>
        <v>832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10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02" t="s">
        <v>1190</v>
      </c>
      <c r="B4040">
        <f t="shared" si="8256"/>
        <v>10</v>
      </c>
      <c r="C4040">
        <f t="shared" si="8259"/>
        <v>59</v>
      </c>
      <c r="E4040">
        <f t="shared" ref="E4040" si="8274">plan_id</f>
        <v>832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10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02" t="s">
        <v>1190</v>
      </c>
      <c r="B4041">
        <f t="shared" si="8256"/>
        <v>10</v>
      </c>
      <c r="C4041">
        <f t="shared" si="8259"/>
        <v>60</v>
      </c>
      <c r="E4041">
        <f t="shared" ref="E4041" si="8276">plan_id</f>
        <v>832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10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02" t="s">
        <v>1190</v>
      </c>
      <c r="B4042">
        <f t="shared" si="8256"/>
        <v>10</v>
      </c>
      <c r="C4042">
        <f t="shared" si="8259"/>
        <v>61</v>
      </c>
      <c r="E4042">
        <f t="shared" ref="E4042" si="8278">plan_id</f>
        <v>832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10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02" t="s">
        <v>1190</v>
      </c>
      <c r="B4043">
        <f t="shared" si="8256"/>
        <v>10</v>
      </c>
      <c r="C4043">
        <f t="shared" si="8259"/>
        <v>62</v>
      </c>
      <c r="E4043">
        <f t="shared" ref="E4043" si="8281">plan_id</f>
        <v>832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10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02" t="s">
        <v>1190</v>
      </c>
      <c r="B4044">
        <f t="shared" si="8256"/>
        <v>10</v>
      </c>
      <c r="C4044">
        <f t="shared" si="8259"/>
        <v>63</v>
      </c>
      <c r="E4044">
        <f t="shared" ref="E4044" si="8283">plan_id</f>
        <v>832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10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02" t="s">
        <v>1190</v>
      </c>
      <c r="B4045">
        <f t="shared" si="8256"/>
        <v>10</v>
      </c>
      <c r="C4045">
        <f t="shared" si="8259"/>
        <v>64</v>
      </c>
      <c r="E4045">
        <f t="shared" ref="E4045" si="8285">plan_id</f>
        <v>832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10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02" t="s">
        <v>1190</v>
      </c>
      <c r="B4046">
        <f t="shared" si="8256"/>
        <v>10</v>
      </c>
      <c r="C4046">
        <f t="shared" si="8259"/>
        <v>65</v>
      </c>
      <c r="E4046">
        <f t="shared" ref="E4046" si="8287">plan_id</f>
        <v>832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10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02" t="s">
        <v>1190</v>
      </c>
      <c r="B4047">
        <f t="shared" si="8256"/>
        <v>10</v>
      </c>
      <c r="C4047">
        <f t="shared" si="8259"/>
        <v>66</v>
      </c>
      <c r="E4047">
        <f t="shared" ref="E4047" si="8289">plan_id</f>
        <v>832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10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02" t="s">
        <v>1190</v>
      </c>
      <c r="B4048">
        <f t="shared" si="8256"/>
        <v>10</v>
      </c>
      <c r="C4048">
        <f t="shared" si="8259"/>
        <v>67</v>
      </c>
      <c r="E4048">
        <f t="shared" ref="E4048" si="8291">plan_id</f>
        <v>832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10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02" t="s">
        <v>1190</v>
      </c>
      <c r="B4049">
        <f t="shared" si="8256"/>
        <v>10</v>
      </c>
      <c r="C4049">
        <f t="shared" si="8259"/>
        <v>68</v>
      </c>
      <c r="E4049">
        <f t="shared" ref="E4049" si="8293">plan_id</f>
        <v>832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10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02" t="s">
        <v>1190</v>
      </c>
      <c r="B4050">
        <f t="shared" si="8256"/>
        <v>10</v>
      </c>
      <c r="C4050">
        <f t="shared" si="8259"/>
        <v>69</v>
      </c>
      <c r="E4050">
        <f t="shared" ref="E4050" si="8295">plan_id</f>
        <v>832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10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02" t="s">
        <v>1190</v>
      </c>
      <c r="B4051">
        <f t="shared" si="8256"/>
        <v>10</v>
      </c>
      <c r="C4051">
        <f t="shared" si="8259"/>
        <v>70</v>
      </c>
      <c r="E4051">
        <f t="shared" ref="E4051" si="8297">plan_id</f>
        <v>832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10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02" t="s">
        <v>1190</v>
      </c>
      <c r="B4052">
        <f t="shared" si="8256"/>
        <v>10</v>
      </c>
      <c r="C4052">
        <f t="shared" si="8259"/>
        <v>71</v>
      </c>
      <c r="E4052">
        <f t="shared" ref="E4052" si="8299">plan_id</f>
        <v>832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10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02" t="s">
        <v>1190</v>
      </c>
      <c r="B4053">
        <f t="shared" si="8256"/>
        <v>10</v>
      </c>
      <c r="C4053">
        <f t="shared" si="8259"/>
        <v>72</v>
      </c>
      <c r="E4053">
        <f t="shared" ref="E4053" si="8301">plan_id</f>
        <v>832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10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02" t="s">
        <v>1190</v>
      </c>
      <c r="B4054">
        <f t="shared" si="8256"/>
        <v>10</v>
      </c>
      <c r="C4054">
        <f t="shared" si="8259"/>
        <v>73</v>
      </c>
      <c r="E4054">
        <f t="shared" ref="E4054" si="8303">plan_id</f>
        <v>832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10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02" t="s">
        <v>1190</v>
      </c>
      <c r="B4055">
        <f t="shared" si="8256"/>
        <v>10</v>
      </c>
      <c r="C4055">
        <f t="shared" si="8259"/>
        <v>74</v>
      </c>
      <c r="E4055">
        <f t="shared" ref="E4055" si="8305">plan_id</f>
        <v>832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10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02" t="s">
        <v>1190</v>
      </c>
      <c r="B4056">
        <f t="shared" si="8256"/>
        <v>10</v>
      </c>
      <c r="C4056">
        <f t="shared" si="8259"/>
        <v>75</v>
      </c>
      <c r="E4056">
        <f t="shared" ref="E4056" si="8307">plan_id</f>
        <v>832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10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02" t="s">
        <v>1190</v>
      </c>
      <c r="B4057">
        <f t="shared" si="8256"/>
        <v>10</v>
      </c>
      <c r="C4057">
        <f t="shared" si="8259"/>
        <v>76</v>
      </c>
      <c r="E4057">
        <f t="shared" ref="E4057" si="8309">plan_id</f>
        <v>832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10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02" t="s">
        <v>1190</v>
      </c>
      <c r="B4058">
        <f t="shared" si="8256"/>
        <v>10</v>
      </c>
      <c r="C4058">
        <f t="shared" si="8259"/>
        <v>77</v>
      </c>
      <c r="E4058">
        <f t="shared" ref="E4058" si="8311">plan_id</f>
        <v>832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10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02" t="s">
        <v>1190</v>
      </c>
      <c r="B4059">
        <f t="shared" si="8256"/>
        <v>10</v>
      </c>
      <c r="C4059">
        <f t="shared" si="8259"/>
        <v>78</v>
      </c>
      <c r="E4059">
        <f t="shared" ref="E4059" si="8313">plan_id</f>
        <v>832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10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02" t="s">
        <v>1190</v>
      </c>
      <c r="B4060">
        <f t="shared" si="8256"/>
        <v>10</v>
      </c>
      <c r="C4060">
        <f t="shared" si="8259"/>
        <v>79</v>
      </c>
      <c r="E4060">
        <f t="shared" ref="E4060" si="8315">plan_id</f>
        <v>832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10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02" t="s">
        <v>1190</v>
      </c>
      <c r="B4061">
        <f t="shared" si="8256"/>
        <v>10</v>
      </c>
      <c r="C4061">
        <f t="shared" si="8259"/>
        <v>80</v>
      </c>
      <c r="E4061">
        <f t="shared" ref="E4061" si="8317">plan_id</f>
        <v>832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10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02" t="s">
        <v>1190</v>
      </c>
      <c r="B4062">
        <f t="shared" si="8256"/>
        <v>10</v>
      </c>
      <c r="C4062">
        <f t="shared" si="8259"/>
        <v>81</v>
      </c>
      <c r="E4062">
        <f t="shared" ref="E4062" si="8319">plan_id</f>
        <v>832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10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02" t="s">
        <v>1190</v>
      </c>
      <c r="B4063">
        <f t="shared" si="8256"/>
        <v>10</v>
      </c>
      <c r="C4063">
        <f t="shared" si="8259"/>
        <v>82</v>
      </c>
      <c r="E4063">
        <f t="shared" ref="E4063" si="8321">plan_id</f>
        <v>832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10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02" t="s">
        <v>1190</v>
      </c>
      <c r="B4064">
        <f t="shared" si="8256"/>
        <v>10</v>
      </c>
      <c r="C4064">
        <f t="shared" si="8259"/>
        <v>83</v>
      </c>
      <c r="E4064">
        <f t="shared" ref="E4064" si="8323">plan_id</f>
        <v>832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10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02" t="s">
        <v>1190</v>
      </c>
      <c r="B4065">
        <f t="shared" si="8256"/>
        <v>10</v>
      </c>
      <c r="C4065">
        <f t="shared" si="8259"/>
        <v>84</v>
      </c>
      <c r="E4065">
        <f t="shared" ref="E4065" si="8325">plan_id</f>
        <v>832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10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02" t="s">
        <v>1190</v>
      </c>
      <c r="B4066">
        <f t="shared" si="8256"/>
        <v>10</v>
      </c>
      <c r="C4066">
        <f t="shared" si="8259"/>
        <v>85</v>
      </c>
      <c r="E4066">
        <f t="shared" ref="E4066" si="8327">plan_id</f>
        <v>832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10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02" t="s">
        <v>1190</v>
      </c>
      <c r="B4067">
        <f t="shared" si="8256"/>
        <v>10</v>
      </c>
      <c r="C4067">
        <f t="shared" si="8259"/>
        <v>86</v>
      </c>
      <c r="E4067">
        <f t="shared" ref="E4067" si="8329">plan_id</f>
        <v>832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10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02" t="s">
        <v>1190</v>
      </c>
      <c r="B4068">
        <f t="shared" si="8256"/>
        <v>10</v>
      </c>
      <c r="C4068">
        <f t="shared" si="8259"/>
        <v>87</v>
      </c>
      <c r="E4068">
        <f t="shared" ref="E4068" si="8331">plan_id</f>
        <v>832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10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02" t="s">
        <v>1190</v>
      </c>
      <c r="B4069">
        <f t="shared" si="8256"/>
        <v>10</v>
      </c>
      <c r="C4069">
        <f t="shared" si="8259"/>
        <v>88</v>
      </c>
      <c r="E4069">
        <f t="shared" ref="E4069" si="8333">plan_id</f>
        <v>832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10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02" t="s">
        <v>1190</v>
      </c>
      <c r="B4070">
        <f t="shared" si="8256"/>
        <v>10</v>
      </c>
      <c r="C4070">
        <f t="shared" si="8259"/>
        <v>89</v>
      </c>
      <c r="E4070">
        <f t="shared" ref="E4070" si="8335">plan_id</f>
        <v>832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10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02" t="s">
        <v>1190</v>
      </c>
      <c r="B4071">
        <f t="shared" si="8256"/>
        <v>10</v>
      </c>
      <c r="C4071">
        <f t="shared" si="8259"/>
        <v>90</v>
      </c>
      <c r="E4071">
        <f t="shared" ref="E4071" si="8337">plan_id</f>
        <v>832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10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02" t="s">
        <v>1190</v>
      </c>
      <c r="B4072">
        <f t="shared" si="8256"/>
        <v>11</v>
      </c>
      <c r="C4072">
        <f t="shared" si="8259"/>
        <v>3</v>
      </c>
      <c r="E4072">
        <f t="shared" ref="E4072" si="8339">plan_id</f>
        <v>832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10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02" t="s">
        <v>1190</v>
      </c>
      <c r="B4073">
        <f t="shared" si="8256"/>
        <v>11</v>
      </c>
      <c r="C4073">
        <f t="shared" si="8259"/>
        <v>4</v>
      </c>
      <c r="E4073">
        <f t="shared" ref="E4073" si="8341">plan_id</f>
        <v>832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10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02" t="s">
        <v>1190</v>
      </c>
      <c r="B4074">
        <f t="shared" si="8256"/>
        <v>11</v>
      </c>
      <c r="C4074">
        <f t="shared" si="8259"/>
        <v>5</v>
      </c>
      <c r="E4074">
        <f t="shared" ref="E4074" si="8343">plan_id</f>
        <v>832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10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02" t="s">
        <v>1190</v>
      </c>
      <c r="B4075">
        <f t="shared" si="8256"/>
        <v>11</v>
      </c>
      <c r="C4075">
        <f t="shared" si="8259"/>
        <v>6</v>
      </c>
      <c r="E4075">
        <f t="shared" ref="E4075" si="8345">plan_id</f>
        <v>832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10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02" t="s">
        <v>1190</v>
      </c>
      <c r="B4076">
        <f t="shared" si="8256"/>
        <v>11</v>
      </c>
      <c r="C4076">
        <f t="shared" si="8259"/>
        <v>7</v>
      </c>
      <c r="E4076">
        <f t="shared" ref="E4076" si="8347">plan_id</f>
        <v>832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10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02" t="s">
        <v>1190</v>
      </c>
      <c r="B4077">
        <f t="shared" si="8256"/>
        <v>11</v>
      </c>
      <c r="C4077">
        <f t="shared" si="8259"/>
        <v>8</v>
      </c>
      <c r="E4077">
        <f t="shared" ref="E4077" si="8349">plan_id</f>
        <v>832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10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02" t="s">
        <v>1190</v>
      </c>
      <c r="B4078">
        <f t="shared" si="8256"/>
        <v>11</v>
      </c>
      <c r="C4078">
        <f t="shared" si="8259"/>
        <v>9</v>
      </c>
      <c r="E4078">
        <f t="shared" ref="E4078" si="8351">plan_id</f>
        <v>832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10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02" t="s">
        <v>1190</v>
      </c>
      <c r="B4079">
        <f t="shared" si="8256"/>
        <v>11</v>
      </c>
      <c r="C4079">
        <f t="shared" si="8259"/>
        <v>10</v>
      </c>
      <c r="E4079">
        <f t="shared" ref="E4079" si="8353">plan_id</f>
        <v>832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10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02" t="s">
        <v>1190</v>
      </c>
      <c r="B4080">
        <f t="shared" si="8256"/>
        <v>11</v>
      </c>
      <c r="C4080">
        <f t="shared" si="8259"/>
        <v>11</v>
      </c>
      <c r="E4080">
        <f t="shared" ref="E4080" si="8355">plan_id</f>
        <v>832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10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02" t="s">
        <v>1190</v>
      </c>
      <c r="B4081">
        <f t="shared" si="8256"/>
        <v>11</v>
      </c>
      <c r="C4081">
        <f t="shared" si="8259"/>
        <v>12</v>
      </c>
      <c r="E4081">
        <f t="shared" ref="E4081" si="8357">plan_id</f>
        <v>832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10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02" t="s">
        <v>1190</v>
      </c>
      <c r="B4082">
        <f t="shared" si="8256"/>
        <v>11</v>
      </c>
      <c r="C4082">
        <f t="shared" si="8259"/>
        <v>13</v>
      </c>
      <c r="E4082">
        <f t="shared" ref="E4082" si="8359">plan_id</f>
        <v>832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10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02" t="s">
        <v>1190</v>
      </c>
      <c r="B4083">
        <f t="shared" si="8256"/>
        <v>11</v>
      </c>
      <c r="C4083">
        <f t="shared" si="8259"/>
        <v>14</v>
      </c>
      <c r="E4083">
        <f t="shared" ref="E4083" si="8361">plan_id</f>
        <v>832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10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02" t="s">
        <v>1190</v>
      </c>
      <c r="B4084">
        <f t="shared" si="8256"/>
        <v>11</v>
      </c>
      <c r="C4084">
        <f t="shared" si="8259"/>
        <v>15</v>
      </c>
      <c r="E4084">
        <f t="shared" ref="E4084" si="8363">plan_id</f>
        <v>832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10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02" t="s">
        <v>1190</v>
      </c>
      <c r="B4085">
        <f t="shared" si="8256"/>
        <v>11</v>
      </c>
      <c r="C4085">
        <f t="shared" si="8259"/>
        <v>16</v>
      </c>
      <c r="E4085">
        <f t="shared" ref="E4085" si="8365">plan_id</f>
        <v>832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10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02" t="s">
        <v>1190</v>
      </c>
      <c r="B4086">
        <f t="shared" si="8256"/>
        <v>11</v>
      </c>
      <c r="C4086">
        <f t="shared" si="8259"/>
        <v>17</v>
      </c>
      <c r="E4086">
        <f t="shared" ref="E4086" si="8367">plan_id</f>
        <v>832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10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02" t="s">
        <v>1190</v>
      </c>
      <c r="B4087">
        <f t="shared" si="8256"/>
        <v>11</v>
      </c>
      <c r="C4087">
        <f t="shared" si="8259"/>
        <v>18</v>
      </c>
      <c r="E4087">
        <f t="shared" ref="E4087" si="8369">plan_id</f>
        <v>832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10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02" t="s">
        <v>1190</v>
      </c>
      <c r="B4088">
        <f t="shared" si="8256"/>
        <v>11</v>
      </c>
      <c r="C4088">
        <f t="shared" si="8259"/>
        <v>19</v>
      </c>
      <c r="E4088">
        <f t="shared" ref="E4088" si="8371">plan_id</f>
        <v>832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10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02" t="s">
        <v>1190</v>
      </c>
      <c r="B4089">
        <f t="shared" si="8256"/>
        <v>11</v>
      </c>
      <c r="C4089">
        <f t="shared" si="8259"/>
        <v>20</v>
      </c>
      <c r="E4089">
        <f t="shared" ref="E4089" si="8373">plan_id</f>
        <v>832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10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02" t="s">
        <v>1190</v>
      </c>
      <c r="B4090">
        <f t="shared" si="8256"/>
        <v>11</v>
      </c>
      <c r="C4090">
        <f t="shared" si="8259"/>
        <v>21</v>
      </c>
      <c r="E4090">
        <f t="shared" ref="E4090" si="8375">plan_id</f>
        <v>832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10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02" t="s">
        <v>1190</v>
      </c>
      <c r="B4091">
        <f t="shared" si="8256"/>
        <v>11</v>
      </c>
      <c r="C4091">
        <f t="shared" si="8259"/>
        <v>22</v>
      </c>
      <c r="E4091">
        <f t="shared" ref="E4091" si="8377">plan_id</f>
        <v>832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10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02" t="s">
        <v>1190</v>
      </c>
      <c r="B4092">
        <f t="shared" si="8256"/>
        <v>11</v>
      </c>
      <c r="C4092">
        <f t="shared" si="8259"/>
        <v>23</v>
      </c>
      <c r="E4092">
        <f t="shared" ref="E4092" si="8379">plan_id</f>
        <v>832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10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02" t="s">
        <v>1190</v>
      </c>
      <c r="B4093">
        <f t="shared" si="8256"/>
        <v>11</v>
      </c>
      <c r="C4093">
        <f t="shared" si="8259"/>
        <v>24</v>
      </c>
      <c r="E4093">
        <f t="shared" ref="E4093" si="8381">plan_id</f>
        <v>832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10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02" t="s">
        <v>1190</v>
      </c>
      <c r="B4094">
        <f t="shared" si="8256"/>
        <v>11</v>
      </c>
      <c r="C4094">
        <f t="shared" si="8259"/>
        <v>25</v>
      </c>
      <c r="E4094">
        <f t="shared" ref="E4094" si="8383">plan_id</f>
        <v>832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10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02" t="s">
        <v>1190</v>
      </c>
      <c r="B4095">
        <f t="shared" si="8256"/>
        <v>11</v>
      </c>
      <c r="C4095">
        <f t="shared" si="8259"/>
        <v>26</v>
      </c>
      <c r="E4095">
        <f t="shared" ref="E4095" si="8385">plan_id</f>
        <v>832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10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02" t="s">
        <v>1190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832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10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02" t="s">
        <v>1190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832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10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02" t="s">
        <v>1190</v>
      </c>
      <c r="B4098">
        <f t="shared" si="8387"/>
        <v>11</v>
      </c>
      <c r="C4098">
        <f t="shared" si="8390"/>
        <v>29</v>
      </c>
      <c r="E4098">
        <f t="shared" ref="E4098" si="8393">plan_id</f>
        <v>832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10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02" t="s">
        <v>1190</v>
      </c>
      <c r="B4099">
        <f t="shared" si="8387"/>
        <v>11</v>
      </c>
      <c r="C4099">
        <f t="shared" si="8390"/>
        <v>30</v>
      </c>
      <c r="E4099">
        <f t="shared" ref="E4099" si="8395">plan_id</f>
        <v>832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10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02" t="s">
        <v>1190</v>
      </c>
      <c r="B4100">
        <f t="shared" si="8387"/>
        <v>11</v>
      </c>
      <c r="C4100">
        <f t="shared" si="8390"/>
        <v>31</v>
      </c>
      <c r="E4100">
        <f t="shared" ref="E4100" si="8397">plan_id</f>
        <v>832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10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02" t="s">
        <v>1190</v>
      </c>
      <c r="B4101">
        <f t="shared" si="8387"/>
        <v>11</v>
      </c>
      <c r="C4101">
        <f t="shared" si="8390"/>
        <v>32</v>
      </c>
      <c r="E4101">
        <f t="shared" ref="E4101" si="8399">plan_id</f>
        <v>832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10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02" t="s">
        <v>1190</v>
      </c>
      <c r="B4102">
        <f t="shared" si="8387"/>
        <v>11</v>
      </c>
      <c r="C4102">
        <f t="shared" si="8390"/>
        <v>33</v>
      </c>
      <c r="E4102">
        <f t="shared" ref="E4102" si="8401">plan_id</f>
        <v>832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10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02" t="s">
        <v>1190</v>
      </c>
      <c r="B4103">
        <f t="shared" si="8387"/>
        <v>11</v>
      </c>
      <c r="C4103">
        <f t="shared" si="8390"/>
        <v>34</v>
      </c>
      <c r="E4103">
        <f t="shared" ref="E4103" si="8403">plan_id</f>
        <v>832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10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02" t="s">
        <v>1190</v>
      </c>
      <c r="B4104">
        <f t="shared" si="8387"/>
        <v>11</v>
      </c>
      <c r="C4104">
        <f t="shared" si="8390"/>
        <v>35</v>
      </c>
      <c r="E4104">
        <f t="shared" ref="E4104" si="8405">plan_id</f>
        <v>832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10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02" t="s">
        <v>1190</v>
      </c>
      <c r="B4105">
        <f t="shared" si="8387"/>
        <v>11</v>
      </c>
      <c r="C4105">
        <f t="shared" si="8390"/>
        <v>36</v>
      </c>
      <c r="E4105">
        <f t="shared" ref="E4105" si="8407">plan_id</f>
        <v>832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10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02" t="s">
        <v>1190</v>
      </c>
      <c r="B4106">
        <f t="shared" si="8387"/>
        <v>11</v>
      </c>
      <c r="C4106">
        <f t="shared" si="8390"/>
        <v>37</v>
      </c>
      <c r="E4106">
        <f t="shared" ref="E4106" si="8409">plan_id</f>
        <v>832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10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02" t="s">
        <v>1190</v>
      </c>
      <c r="B4107">
        <f t="shared" si="8387"/>
        <v>11</v>
      </c>
      <c r="C4107">
        <f t="shared" si="8390"/>
        <v>38</v>
      </c>
      <c r="E4107">
        <f t="shared" ref="E4107" si="8412">plan_id</f>
        <v>832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10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02" t="s">
        <v>1190</v>
      </c>
      <c r="B4108">
        <f t="shared" si="8387"/>
        <v>11</v>
      </c>
      <c r="C4108">
        <f t="shared" si="8390"/>
        <v>39</v>
      </c>
      <c r="E4108">
        <f t="shared" ref="E4108" si="8414">plan_id</f>
        <v>832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10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02" t="s">
        <v>1190</v>
      </c>
      <c r="B4109">
        <f t="shared" si="8387"/>
        <v>11</v>
      </c>
      <c r="C4109">
        <f t="shared" si="8390"/>
        <v>40</v>
      </c>
      <c r="E4109">
        <f t="shared" ref="E4109" si="8416">plan_id</f>
        <v>832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10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02" t="s">
        <v>1190</v>
      </c>
      <c r="B4110">
        <f t="shared" si="8387"/>
        <v>11</v>
      </c>
      <c r="C4110">
        <f t="shared" si="8390"/>
        <v>41</v>
      </c>
      <c r="E4110">
        <f t="shared" ref="E4110" si="8418">plan_id</f>
        <v>832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10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02" t="s">
        <v>1190</v>
      </c>
      <c r="B4111">
        <f t="shared" si="8387"/>
        <v>11</v>
      </c>
      <c r="C4111">
        <f t="shared" si="8390"/>
        <v>42</v>
      </c>
      <c r="E4111">
        <f t="shared" ref="E4111" si="8420">plan_id</f>
        <v>832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10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02" t="s">
        <v>1190</v>
      </c>
      <c r="B4112">
        <f t="shared" si="8387"/>
        <v>11</v>
      </c>
      <c r="C4112">
        <f t="shared" si="8390"/>
        <v>43</v>
      </c>
      <c r="E4112">
        <f t="shared" ref="E4112" si="8422">plan_id</f>
        <v>832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10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02" t="s">
        <v>1190</v>
      </c>
      <c r="B4113">
        <f t="shared" si="8387"/>
        <v>11</v>
      </c>
      <c r="C4113">
        <f t="shared" si="8390"/>
        <v>44</v>
      </c>
      <c r="E4113">
        <f t="shared" ref="E4113" si="8424">plan_id</f>
        <v>832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10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02" t="s">
        <v>1190</v>
      </c>
      <c r="B4114">
        <f t="shared" si="8387"/>
        <v>11</v>
      </c>
      <c r="C4114">
        <f t="shared" si="8390"/>
        <v>45</v>
      </c>
      <c r="E4114">
        <f t="shared" ref="E4114" si="8426">plan_id</f>
        <v>832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10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02" t="s">
        <v>1190</v>
      </c>
      <c r="B4115">
        <f t="shared" si="8387"/>
        <v>11</v>
      </c>
      <c r="C4115">
        <f t="shared" si="8390"/>
        <v>46</v>
      </c>
      <c r="E4115">
        <f t="shared" ref="E4115" si="8428">plan_id</f>
        <v>832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10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02" t="s">
        <v>1190</v>
      </c>
      <c r="B4116">
        <f t="shared" si="8387"/>
        <v>11</v>
      </c>
      <c r="C4116">
        <f t="shared" si="8390"/>
        <v>47</v>
      </c>
      <c r="E4116">
        <f t="shared" ref="E4116" si="8430">plan_id</f>
        <v>832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10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02" t="s">
        <v>1190</v>
      </c>
      <c r="B4117">
        <f t="shared" si="8387"/>
        <v>11</v>
      </c>
      <c r="C4117">
        <f t="shared" si="8390"/>
        <v>48</v>
      </c>
      <c r="E4117">
        <f t="shared" ref="E4117" si="8432">plan_id</f>
        <v>832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10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02" t="s">
        <v>1190</v>
      </c>
      <c r="B4118">
        <f t="shared" si="8387"/>
        <v>11</v>
      </c>
      <c r="C4118">
        <f t="shared" si="8390"/>
        <v>49</v>
      </c>
      <c r="E4118">
        <f t="shared" ref="E4118" si="8434">plan_id</f>
        <v>832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10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02" t="s">
        <v>1190</v>
      </c>
      <c r="B4119">
        <f t="shared" si="8387"/>
        <v>11</v>
      </c>
      <c r="C4119">
        <f t="shared" si="8390"/>
        <v>50</v>
      </c>
      <c r="E4119">
        <f t="shared" ref="E4119" si="8436">plan_id</f>
        <v>832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10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02" t="s">
        <v>1190</v>
      </c>
      <c r="B4120">
        <f t="shared" si="8387"/>
        <v>11</v>
      </c>
      <c r="C4120">
        <f t="shared" si="8390"/>
        <v>51</v>
      </c>
      <c r="E4120">
        <f t="shared" ref="E4120" si="8438">plan_id</f>
        <v>832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10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02" t="s">
        <v>1190</v>
      </c>
      <c r="B4121">
        <f t="shared" si="8387"/>
        <v>11</v>
      </c>
      <c r="C4121">
        <f t="shared" si="8390"/>
        <v>52</v>
      </c>
      <c r="E4121">
        <f t="shared" ref="E4121" si="8440">plan_id</f>
        <v>832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10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02" t="s">
        <v>1190</v>
      </c>
      <c r="B4122">
        <f t="shared" si="8387"/>
        <v>11</v>
      </c>
      <c r="C4122">
        <f t="shared" si="8390"/>
        <v>53</v>
      </c>
      <c r="E4122">
        <f t="shared" ref="E4122" si="8442">plan_id</f>
        <v>832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10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02" t="s">
        <v>1190</v>
      </c>
      <c r="B4123">
        <f t="shared" si="8387"/>
        <v>11</v>
      </c>
      <c r="C4123">
        <f t="shared" si="8390"/>
        <v>54</v>
      </c>
      <c r="E4123">
        <f t="shared" ref="E4123" si="8444">plan_id</f>
        <v>832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10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02" t="s">
        <v>1190</v>
      </c>
      <c r="B4124">
        <f t="shared" si="8387"/>
        <v>11</v>
      </c>
      <c r="C4124">
        <f t="shared" si="8390"/>
        <v>55</v>
      </c>
      <c r="E4124">
        <f t="shared" ref="E4124" si="8446">plan_id</f>
        <v>832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10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02" t="s">
        <v>1190</v>
      </c>
      <c r="B4125">
        <f t="shared" si="8387"/>
        <v>11</v>
      </c>
      <c r="C4125">
        <f t="shared" si="8390"/>
        <v>56</v>
      </c>
      <c r="E4125">
        <f t="shared" ref="E4125" si="8448">plan_id</f>
        <v>832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10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02" t="s">
        <v>1190</v>
      </c>
      <c r="B4126">
        <f t="shared" si="8387"/>
        <v>11</v>
      </c>
      <c r="C4126">
        <f t="shared" si="8390"/>
        <v>57</v>
      </c>
      <c r="E4126">
        <f t="shared" ref="E4126" si="8450">plan_id</f>
        <v>832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10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02" t="s">
        <v>1190</v>
      </c>
      <c r="B4127">
        <f t="shared" si="8387"/>
        <v>11</v>
      </c>
      <c r="C4127">
        <f t="shared" si="8390"/>
        <v>58</v>
      </c>
      <c r="E4127">
        <f t="shared" ref="E4127" si="8452">plan_id</f>
        <v>832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10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02" t="s">
        <v>1190</v>
      </c>
      <c r="B4128">
        <f t="shared" si="8387"/>
        <v>11</v>
      </c>
      <c r="C4128">
        <f t="shared" si="8390"/>
        <v>59</v>
      </c>
      <c r="E4128">
        <f t="shared" ref="E4128" si="8454">plan_id</f>
        <v>832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10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02" t="s">
        <v>1190</v>
      </c>
      <c r="B4129">
        <f t="shared" si="8387"/>
        <v>11</v>
      </c>
      <c r="C4129">
        <f t="shared" si="8390"/>
        <v>60</v>
      </c>
      <c r="E4129">
        <f t="shared" ref="E4129" si="8456">plan_id</f>
        <v>832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10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02" t="s">
        <v>1190</v>
      </c>
      <c r="B4130">
        <f t="shared" si="8387"/>
        <v>11</v>
      </c>
      <c r="C4130">
        <f t="shared" si="8390"/>
        <v>61</v>
      </c>
      <c r="E4130">
        <f t="shared" ref="E4130" si="8458">plan_id</f>
        <v>832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10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02" t="s">
        <v>1190</v>
      </c>
      <c r="B4131">
        <f t="shared" si="8387"/>
        <v>11</v>
      </c>
      <c r="C4131">
        <f t="shared" si="8390"/>
        <v>62</v>
      </c>
      <c r="E4131">
        <f t="shared" ref="E4131" si="8460">plan_id</f>
        <v>832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10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02" t="s">
        <v>1190</v>
      </c>
      <c r="B4132">
        <f t="shared" si="8387"/>
        <v>11</v>
      </c>
      <c r="C4132">
        <f t="shared" si="8390"/>
        <v>63</v>
      </c>
      <c r="E4132">
        <f t="shared" ref="E4132" si="8462">plan_id</f>
        <v>832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10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02" t="s">
        <v>1190</v>
      </c>
      <c r="B4133">
        <f t="shared" si="8387"/>
        <v>11</v>
      </c>
      <c r="C4133">
        <f t="shared" si="8390"/>
        <v>64</v>
      </c>
      <c r="E4133">
        <f t="shared" ref="E4133" si="8464">plan_id</f>
        <v>832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10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02" t="s">
        <v>1190</v>
      </c>
      <c r="B4134">
        <f t="shared" si="8387"/>
        <v>11</v>
      </c>
      <c r="C4134">
        <f t="shared" si="8390"/>
        <v>65</v>
      </c>
      <c r="E4134">
        <f t="shared" ref="E4134" si="8466">plan_id</f>
        <v>832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10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02" t="s">
        <v>1190</v>
      </c>
      <c r="B4135">
        <f t="shared" si="8387"/>
        <v>11</v>
      </c>
      <c r="C4135">
        <f t="shared" si="8390"/>
        <v>66</v>
      </c>
      <c r="E4135">
        <f t="shared" ref="E4135" si="8468">plan_id</f>
        <v>832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10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02" t="s">
        <v>1190</v>
      </c>
      <c r="B4136">
        <f t="shared" si="8387"/>
        <v>11</v>
      </c>
      <c r="C4136">
        <f t="shared" si="8390"/>
        <v>67</v>
      </c>
      <c r="E4136">
        <f t="shared" ref="E4136" si="8470">plan_id</f>
        <v>832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10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02" t="s">
        <v>1190</v>
      </c>
      <c r="B4137">
        <f t="shared" si="8387"/>
        <v>11</v>
      </c>
      <c r="C4137">
        <f t="shared" si="8390"/>
        <v>68</v>
      </c>
      <c r="E4137">
        <f t="shared" ref="E4137" si="8472">plan_id</f>
        <v>832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10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02" t="s">
        <v>1190</v>
      </c>
      <c r="B4138">
        <f t="shared" si="8387"/>
        <v>11</v>
      </c>
      <c r="C4138">
        <f t="shared" si="8390"/>
        <v>69</v>
      </c>
      <c r="E4138">
        <f t="shared" ref="E4138" si="8474">plan_id</f>
        <v>832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10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02" t="s">
        <v>1190</v>
      </c>
      <c r="B4139">
        <f t="shared" si="8387"/>
        <v>11</v>
      </c>
      <c r="C4139">
        <f t="shared" si="8390"/>
        <v>70</v>
      </c>
      <c r="E4139">
        <f t="shared" ref="E4139" si="8476">plan_id</f>
        <v>832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10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02" t="s">
        <v>1190</v>
      </c>
      <c r="B4140">
        <f t="shared" si="8387"/>
        <v>11</v>
      </c>
      <c r="C4140">
        <f t="shared" si="8390"/>
        <v>71</v>
      </c>
      <c r="E4140">
        <f t="shared" ref="E4140" si="8478">plan_id</f>
        <v>832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10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02" t="s">
        <v>1190</v>
      </c>
      <c r="B4141">
        <f t="shared" si="8387"/>
        <v>11</v>
      </c>
      <c r="C4141">
        <f t="shared" si="8390"/>
        <v>72</v>
      </c>
      <c r="E4141">
        <f t="shared" ref="E4141" si="8480">plan_id</f>
        <v>832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10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02" t="s">
        <v>1190</v>
      </c>
      <c r="B4142">
        <f t="shared" si="8387"/>
        <v>11</v>
      </c>
      <c r="C4142">
        <f t="shared" si="8390"/>
        <v>73</v>
      </c>
      <c r="E4142">
        <f t="shared" ref="E4142" si="8482">plan_id</f>
        <v>832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10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02" t="s">
        <v>1190</v>
      </c>
      <c r="B4143">
        <f t="shared" si="8387"/>
        <v>11</v>
      </c>
      <c r="C4143">
        <f t="shared" si="8390"/>
        <v>74</v>
      </c>
      <c r="E4143">
        <f t="shared" ref="E4143" si="8484">plan_id</f>
        <v>832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10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02" t="s">
        <v>1190</v>
      </c>
      <c r="B4144">
        <f t="shared" si="8387"/>
        <v>11</v>
      </c>
      <c r="C4144">
        <f t="shared" si="8390"/>
        <v>75</v>
      </c>
      <c r="E4144">
        <f t="shared" ref="E4144" si="8486">plan_id</f>
        <v>832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10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02" t="s">
        <v>1190</v>
      </c>
      <c r="B4145">
        <f t="shared" si="8387"/>
        <v>11</v>
      </c>
      <c r="C4145">
        <f t="shared" si="8390"/>
        <v>76</v>
      </c>
      <c r="E4145">
        <f t="shared" ref="E4145" si="8488">plan_id</f>
        <v>832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10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02" t="s">
        <v>1190</v>
      </c>
      <c r="B4146">
        <f t="shared" si="8387"/>
        <v>11</v>
      </c>
      <c r="C4146">
        <f t="shared" si="8390"/>
        <v>77</v>
      </c>
      <c r="E4146">
        <f t="shared" ref="E4146" si="8490">plan_id</f>
        <v>832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10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02" t="s">
        <v>1190</v>
      </c>
      <c r="B4147">
        <f t="shared" si="8387"/>
        <v>11</v>
      </c>
      <c r="C4147">
        <f t="shared" si="8390"/>
        <v>78</v>
      </c>
      <c r="E4147">
        <f t="shared" ref="E4147" si="8492">plan_id</f>
        <v>832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10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02" t="s">
        <v>1190</v>
      </c>
      <c r="B4148">
        <f t="shared" si="8387"/>
        <v>11</v>
      </c>
      <c r="C4148">
        <f t="shared" si="8390"/>
        <v>79</v>
      </c>
      <c r="E4148">
        <f t="shared" ref="E4148" si="8494">plan_id</f>
        <v>832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10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02" t="s">
        <v>1190</v>
      </c>
      <c r="B4149">
        <f t="shared" si="8387"/>
        <v>11</v>
      </c>
      <c r="C4149">
        <f t="shared" si="8390"/>
        <v>80</v>
      </c>
      <c r="E4149">
        <f t="shared" ref="E4149" si="8496">plan_id</f>
        <v>832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10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02" t="s">
        <v>1190</v>
      </c>
      <c r="B4150">
        <f t="shared" si="8387"/>
        <v>11</v>
      </c>
      <c r="C4150">
        <f t="shared" si="8390"/>
        <v>81</v>
      </c>
      <c r="E4150">
        <f t="shared" ref="E4150" si="8498">plan_id</f>
        <v>832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10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02" t="s">
        <v>1190</v>
      </c>
      <c r="B4151">
        <f t="shared" si="8387"/>
        <v>11</v>
      </c>
      <c r="C4151">
        <f t="shared" si="8390"/>
        <v>82</v>
      </c>
      <c r="E4151">
        <f t="shared" ref="E4151" si="8500">plan_id</f>
        <v>832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10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02" t="s">
        <v>1190</v>
      </c>
      <c r="B4152">
        <f t="shared" si="8387"/>
        <v>11</v>
      </c>
      <c r="C4152">
        <f t="shared" si="8390"/>
        <v>83</v>
      </c>
      <c r="E4152">
        <f t="shared" ref="E4152" si="8502">plan_id</f>
        <v>832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10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02" t="s">
        <v>1190</v>
      </c>
      <c r="B4153">
        <f t="shared" si="8387"/>
        <v>11</v>
      </c>
      <c r="C4153">
        <f t="shared" si="8390"/>
        <v>84</v>
      </c>
      <c r="E4153">
        <f t="shared" ref="E4153" si="8504">plan_id</f>
        <v>832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10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02" t="s">
        <v>1190</v>
      </c>
      <c r="B4154">
        <f t="shared" si="8387"/>
        <v>11</v>
      </c>
      <c r="C4154">
        <f t="shared" si="8390"/>
        <v>85</v>
      </c>
      <c r="E4154">
        <f t="shared" ref="E4154" si="8506">plan_id</f>
        <v>832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10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02" t="s">
        <v>1190</v>
      </c>
      <c r="B4155">
        <f t="shared" si="8387"/>
        <v>11</v>
      </c>
      <c r="C4155">
        <f t="shared" si="8390"/>
        <v>86</v>
      </c>
      <c r="E4155">
        <f t="shared" ref="E4155" si="8508">plan_id</f>
        <v>832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10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02" t="s">
        <v>1190</v>
      </c>
      <c r="B4156">
        <f t="shared" si="8387"/>
        <v>11</v>
      </c>
      <c r="C4156">
        <f t="shared" si="8390"/>
        <v>87</v>
      </c>
      <c r="E4156">
        <f t="shared" ref="E4156" si="8510">plan_id</f>
        <v>832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10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02" t="s">
        <v>1190</v>
      </c>
      <c r="B4157">
        <f t="shared" si="8387"/>
        <v>11</v>
      </c>
      <c r="C4157">
        <f t="shared" si="8390"/>
        <v>88</v>
      </c>
      <c r="E4157">
        <f t="shared" ref="E4157" si="8512">plan_id</f>
        <v>832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10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02" t="s">
        <v>1190</v>
      </c>
      <c r="B4158">
        <f t="shared" si="8387"/>
        <v>11</v>
      </c>
      <c r="C4158">
        <f t="shared" si="8390"/>
        <v>89</v>
      </c>
      <c r="E4158">
        <f t="shared" ref="E4158" si="8514">plan_id</f>
        <v>832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10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02" t="s">
        <v>1190</v>
      </c>
      <c r="B4159">
        <f t="shared" si="8387"/>
        <v>11</v>
      </c>
      <c r="C4159">
        <f t="shared" si="8390"/>
        <v>90</v>
      </c>
      <c r="E4159">
        <f t="shared" ref="E4159" si="8516">plan_id</f>
        <v>832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10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02" t="s">
        <v>1190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832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10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02" t="s">
        <v>1190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832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10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02" t="s">
        <v>1190</v>
      </c>
      <c r="B4162">
        <f t="shared" si="8518"/>
        <v>12</v>
      </c>
      <c r="C4162">
        <f t="shared" si="8521"/>
        <v>5</v>
      </c>
      <c r="E4162">
        <f t="shared" ref="E4162" si="8524">plan_id</f>
        <v>832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10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02" t="s">
        <v>1190</v>
      </c>
      <c r="B4163">
        <f t="shared" si="8518"/>
        <v>12</v>
      </c>
      <c r="C4163">
        <f t="shared" si="8521"/>
        <v>6</v>
      </c>
      <c r="E4163">
        <f t="shared" ref="E4163" si="8526">plan_id</f>
        <v>832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10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02" t="s">
        <v>1190</v>
      </c>
      <c r="B4164">
        <f t="shared" si="8518"/>
        <v>12</v>
      </c>
      <c r="C4164">
        <f t="shared" si="8521"/>
        <v>7</v>
      </c>
      <c r="E4164">
        <f t="shared" ref="E4164" si="8528">plan_id</f>
        <v>832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10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02" t="s">
        <v>1190</v>
      </c>
      <c r="B4165">
        <f t="shared" si="8518"/>
        <v>12</v>
      </c>
      <c r="C4165">
        <f t="shared" si="8521"/>
        <v>8</v>
      </c>
      <c r="E4165">
        <f t="shared" ref="E4165" si="8530">plan_id</f>
        <v>832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10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02" t="s">
        <v>1190</v>
      </c>
      <c r="B4166">
        <f t="shared" si="8518"/>
        <v>12</v>
      </c>
      <c r="C4166">
        <f t="shared" si="8521"/>
        <v>9</v>
      </c>
      <c r="E4166">
        <f t="shared" ref="E4166" si="8532">plan_id</f>
        <v>832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10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02" t="s">
        <v>1190</v>
      </c>
      <c r="B4167">
        <f t="shared" si="8518"/>
        <v>12</v>
      </c>
      <c r="C4167">
        <f t="shared" si="8521"/>
        <v>10</v>
      </c>
      <c r="E4167">
        <f t="shared" ref="E4167" si="8534">plan_id</f>
        <v>832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10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02" t="s">
        <v>1190</v>
      </c>
      <c r="B4168">
        <f t="shared" si="8518"/>
        <v>12</v>
      </c>
      <c r="C4168">
        <f t="shared" si="8521"/>
        <v>11</v>
      </c>
      <c r="E4168">
        <f t="shared" ref="E4168" si="8536">plan_id</f>
        <v>832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10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02" t="s">
        <v>1190</v>
      </c>
      <c r="B4169">
        <f t="shared" si="8518"/>
        <v>12</v>
      </c>
      <c r="C4169">
        <f t="shared" si="8521"/>
        <v>12</v>
      </c>
      <c r="E4169">
        <f t="shared" ref="E4169" si="8538">plan_id</f>
        <v>832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10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02" t="s">
        <v>1190</v>
      </c>
      <c r="B4170">
        <f t="shared" si="8518"/>
        <v>12</v>
      </c>
      <c r="C4170">
        <f t="shared" si="8521"/>
        <v>13</v>
      </c>
      <c r="E4170">
        <f t="shared" ref="E4170" si="8540">plan_id</f>
        <v>832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10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02" t="s">
        <v>1190</v>
      </c>
      <c r="B4171">
        <f t="shared" si="8518"/>
        <v>12</v>
      </c>
      <c r="C4171">
        <f t="shared" si="8521"/>
        <v>14</v>
      </c>
      <c r="E4171">
        <f t="shared" ref="E4171" si="8543">plan_id</f>
        <v>832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10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02" t="s">
        <v>1190</v>
      </c>
      <c r="B4172">
        <f t="shared" si="8518"/>
        <v>12</v>
      </c>
      <c r="C4172">
        <f t="shared" si="8521"/>
        <v>15</v>
      </c>
      <c r="E4172">
        <f t="shared" ref="E4172" si="8545">plan_id</f>
        <v>832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10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02" t="s">
        <v>1190</v>
      </c>
      <c r="B4173">
        <f t="shared" si="8518"/>
        <v>12</v>
      </c>
      <c r="C4173">
        <f t="shared" si="8521"/>
        <v>16</v>
      </c>
      <c r="E4173">
        <f t="shared" ref="E4173" si="8547">plan_id</f>
        <v>832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10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02" t="s">
        <v>1190</v>
      </c>
      <c r="B4174">
        <f t="shared" si="8518"/>
        <v>12</v>
      </c>
      <c r="C4174">
        <f t="shared" si="8521"/>
        <v>17</v>
      </c>
      <c r="E4174">
        <f t="shared" ref="E4174" si="8549">plan_id</f>
        <v>832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10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02" t="s">
        <v>1190</v>
      </c>
      <c r="B4175">
        <f t="shared" si="8518"/>
        <v>12</v>
      </c>
      <c r="C4175">
        <f t="shared" si="8521"/>
        <v>18</v>
      </c>
      <c r="E4175">
        <f t="shared" ref="E4175" si="8551">plan_id</f>
        <v>832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10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02" t="s">
        <v>1190</v>
      </c>
      <c r="B4176">
        <f t="shared" si="8518"/>
        <v>12</v>
      </c>
      <c r="C4176">
        <f t="shared" si="8521"/>
        <v>19</v>
      </c>
      <c r="E4176">
        <f t="shared" ref="E4176" si="8553">plan_id</f>
        <v>832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10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02" t="s">
        <v>1190</v>
      </c>
      <c r="B4177">
        <f t="shared" si="8518"/>
        <v>12</v>
      </c>
      <c r="C4177">
        <f t="shared" si="8521"/>
        <v>20</v>
      </c>
      <c r="E4177">
        <f t="shared" ref="E4177" si="8555">plan_id</f>
        <v>832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10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02" t="s">
        <v>1190</v>
      </c>
      <c r="B4178">
        <f t="shared" si="8518"/>
        <v>12</v>
      </c>
      <c r="C4178">
        <f t="shared" si="8521"/>
        <v>21</v>
      </c>
      <c r="E4178">
        <f t="shared" ref="E4178" si="8557">plan_id</f>
        <v>832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10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02" t="s">
        <v>1190</v>
      </c>
      <c r="B4179">
        <f t="shared" si="8518"/>
        <v>12</v>
      </c>
      <c r="C4179">
        <f t="shared" si="8521"/>
        <v>22</v>
      </c>
      <c r="E4179">
        <f t="shared" ref="E4179" si="8559">plan_id</f>
        <v>832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10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02" t="s">
        <v>1190</v>
      </c>
      <c r="B4180">
        <f t="shared" si="8518"/>
        <v>12</v>
      </c>
      <c r="C4180">
        <f t="shared" si="8521"/>
        <v>23</v>
      </c>
      <c r="E4180">
        <f t="shared" ref="E4180" si="8561">plan_id</f>
        <v>832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10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02" t="s">
        <v>1190</v>
      </c>
      <c r="B4181">
        <f t="shared" si="8518"/>
        <v>12</v>
      </c>
      <c r="C4181">
        <f t="shared" si="8521"/>
        <v>24</v>
      </c>
      <c r="E4181">
        <f t="shared" ref="E4181" si="8563">plan_id</f>
        <v>832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10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02" t="s">
        <v>1190</v>
      </c>
      <c r="B4182">
        <f t="shared" si="8518"/>
        <v>12</v>
      </c>
      <c r="C4182">
        <f t="shared" si="8521"/>
        <v>25</v>
      </c>
      <c r="E4182">
        <f t="shared" ref="E4182" si="8565">plan_id</f>
        <v>832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10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02" t="s">
        <v>1190</v>
      </c>
      <c r="B4183">
        <f t="shared" si="8518"/>
        <v>12</v>
      </c>
      <c r="C4183">
        <f t="shared" si="8521"/>
        <v>26</v>
      </c>
      <c r="E4183">
        <f t="shared" ref="E4183" si="8567">plan_id</f>
        <v>832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10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02" t="s">
        <v>1190</v>
      </c>
      <c r="B4184">
        <f t="shared" si="8518"/>
        <v>12</v>
      </c>
      <c r="C4184">
        <f t="shared" si="8521"/>
        <v>27</v>
      </c>
      <c r="E4184">
        <f t="shared" ref="E4184" si="8569">plan_id</f>
        <v>832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10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02" t="s">
        <v>1190</v>
      </c>
      <c r="B4185">
        <f t="shared" si="8518"/>
        <v>12</v>
      </c>
      <c r="C4185">
        <f t="shared" si="8521"/>
        <v>28</v>
      </c>
      <c r="E4185">
        <f t="shared" ref="E4185" si="8571">plan_id</f>
        <v>832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10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02" t="s">
        <v>1190</v>
      </c>
      <c r="B4186">
        <f t="shared" si="8518"/>
        <v>12</v>
      </c>
      <c r="C4186">
        <f t="shared" si="8521"/>
        <v>29</v>
      </c>
      <c r="E4186">
        <f t="shared" ref="E4186" si="8573">plan_id</f>
        <v>832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10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02" t="s">
        <v>1190</v>
      </c>
      <c r="B4187">
        <f t="shared" si="8518"/>
        <v>12</v>
      </c>
      <c r="C4187">
        <f t="shared" si="8521"/>
        <v>30</v>
      </c>
      <c r="E4187">
        <f t="shared" ref="E4187" si="8575">plan_id</f>
        <v>832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10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02" t="s">
        <v>1190</v>
      </c>
      <c r="B4188">
        <f t="shared" si="8518"/>
        <v>12</v>
      </c>
      <c r="C4188">
        <f t="shared" si="8521"/>
        <v>31</v>
      </c>
      <c r="E4188">
        <f t="shared" ref="E4188" si="8577">plan_id</f>
        <v>832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10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02" t="s">
        <v>1190</v>
      </c>
      <c r="B4189">
        <f t="shared" si="8518"/>
        <v>12</v>
      </c>
      <c r="C4189">
        <f t="shared" si="8521"/>
        <v>32</v>
      </c>
      <c r="E4189">
        <f t="shared" ref="E4189" si="8579">plan_id</f>
        <v>832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10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02" t="s">
        <v>1190</v>
      </c>
      <c r="B4190">
        <f t="shared" si="8518"/>
        <v>12</v>
      </c>
      <c r="C4190">
        <f t="shared" si="8521"/>
        <v>33</v>
      </c>
      <c r="E4190">
        <f t="shared" ref="E4190" si="8581">plan_id</f>
        <v>832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10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02" t="s">
        <v>1190</v>
      </c>
      <c r="B4191">
        <f t="shared" si="8518"/>
        <v>12</v>
      </c>
      <c r="C4191">
        <f t="shared" si="8521"/>
        <v>34</v>
      </c>
      <c r="E4191">
        <f t="shared" ref="E4191" si="8583">plan_id</f>
        <v>832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10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02" t="s">
        <v>1190</v>
      </c>
      <c r="B4192">
        <f t="shared" si="8518"/>
        <v>12</v>
      </c>
      <c r="C4192">
        <f t="shared" si="8521"/>
        <v>35</v>
      </c>
      <c r="E4192">
        <f t="shared" ref="E4192" si="8585">plan_id</f>
        <v>832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10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02" t="s">
        <v>1190</v>
      </c>
      <c r="B4193">
        <f t="shared" si="8518"/>
        <v>12</v>
      </c>
      <c r="C4193">
        <f t="shared" si="8521"/>
        <v>36</v>
      </c>
      <c r="E4193">
        <f t="shared" ref="E4193" si="8587">plan_id</f>
        <v>832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10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02" t="s">
        <v>1190</v>
      </c>
      <c r="B4194">
        <f t="shared" si="8518"/>
        <v>12</v>
      </c>
      <c r="C4194">
        <f t="shared" si="8521"/>
        <v>37</v>
      </c>
      <c r="E4194">
        <f t="shared" ref="E4194" si="8589">plan_id</f>
        <v>832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10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02" t="s">
        <v>1190</v>
      </c>
      <c r="B4195">
        <f t="shared" si="8518"/>
        <v>12</v>
      </c>
      <c r="C4195">
        <f t="shared" si="8521"/>
        <v>38</v>
      </c>
      <c r="E4195">
        <f t="shared" ref="E4195" si="8591">plan_id</f>
        <v>832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10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02" t="s">
        <v>1190</v>
      </c>
      <c r="B4196">
        <f t="shared" si="8518"/>
        <v>12</v>
      </c>
      <c r="C4196">
        <f t="shared" si="8521"/>
        <v>39</v>
      </c>
      <c r="E4196">
        <f t="shared" ref="E4196" si="8593">plan_id</f>
        <v>832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10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02" t="s">
        <v>1190</v>
      </c>
      <c r="B4197">
        <f t="shared" si="8518"/>
        <v>12</v>
      </c>
      <c r="C4197">
        <f t="shared" si="8521"/>
        <v>40</v>
      </c>
      <c r="E4197">
        <f t="shared" ref="E4197" si="8595">plan_id</f>
        <v>832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10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02" t="s">
        <v>1190</v>
      </c>
      <c r="B4198">
        <f t="shared" si="8518"/>
        <v>12</v>
      </c>
      <c r="C4198">
        <f t="shared" si="8521"/>
        <v>41</v>
      </c>
      <c r="E4198">
        <f t="shared" ref="E4198" si="8597">plan_id</f>
        <v>832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10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02" t="s">
        <v>1190</v>
      </c>
      <c r="B4199">
        <f t="shared" si="8518"/>
        <v>12</v>
      </c>
      <c r="C4199">
        <f t="shared" si="8521"/>
        <v>42</v>
      </c>
      <c r="E4199">
        <f t="shared" ref="E4199" si="8599">plan_id</f>
        <v>832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10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02" t="s">
        <v>1190</v>
      </c>
      <c r="B4200">
        <f t="shared" si="8518"/>
        <v>12</v>
      </c>
      <c r="C4200">
        <f t="shared" si="8521"/>
        <v>43</v>
      </c>
      <c r="E4200">
        <f t="shared" ref="E4200" si="8601">plan_id</f>
        <v>832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10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02" t="s">
        <v>1190</v>
      </c>
      <c r="B4201">
        <f t="shared" si="8518"/>
        <v>12</v>
      </c>
      <c r="C4201">
        <f t="shared" si="8521"/>
        <v>44</v>
      </c>
      <c r="E4201">
        <f t="shared" ref="E4201" si="8603">plan_id</f>
        <v>832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10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02" t="s">
        <v>1190</v>
      </c>
      <c r="B4202">
        <f t="shared" si="8518"/>
        <v>12</v>
      </c>
      <c r="C4202">
        <f t="shared" si="8521"/>
        <v>45</v>
      </c>
      <c r="E4202">
        <f t="shared" ref="E4202" si="8605">plan_id</f>
        <v>832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10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02" t="s">
        <v>1190</v>
      </c>
      <c r="B4203">
        <f t="shared" si="8518"/>
        <v>12</v>
      </c>
      <c r="C4203">
        <f t="shared" si="8521"/>
        <v>46</v>
      </c>
      <c r="E4203">
        <f t="shared" ref="E4203" si="8607">plan_id</f>
        <v>832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10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02" t="s">
        <v>1190</v>
      </c>
      <c r="B4204">
        <f t="shared" si="8518"/>
        <v>12</v>
      </c>
      <c r="C4204">
        <f t="shared" si="8521"/>
        <v>47</v>
      </c>
      <c r="E4204">
        <f t="shared" ref="E4204" si="8609">plan_id</f>
        <v>832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10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02" t="s">
        <v>1190</v>
      </c>
      <c r="B4205">
        <f t="shared" si="8518"/>
        <v>12</v>
      </c>
      <c r="C4205">
        <f t="shared" si="8521"/>
        <v>48</v>
      </c>
      <c r="E4205">
        <f t="shared" ref="E4205" si="8611">plan_id</f>
        <v>832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10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02" t="s">
        <v>1190</v>
      </c>
      <c r="B4206">
        <f t="shared" si="8518"/>
        <v>12</v>
      </c>
      <c r="C4206">
        <f t="shared" si="8521"/>
        <v>49</v>
      </c>
      <c r="E4206">
        <f t="shared" ref="E4206" si="8613">plan_id</f>
        <v>832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10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02" t="s">
        <v>1190</v>
      </c>
      <c r="B4207">
        <f t="shared" si="8518"/>
        <v>12</v>
      </c>
      <c r="C4207">
        <f t="shared" si="8521"/>
        <v>50</v>
      </c>
      <c r="E4207">
        <f t="shared" ref="E4207" si="8615">plan_id</f>
        <v>832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10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02" t="s">
        <v>1190</v>
      </c>
      <c r="B4208">
        <f t="shared" si="8518"/>
        <v>12</v>
      </c>
      <c r="C4208">
        <f t="shared" si="8521"/>
        <v>51</v>
      </c>
      <c r="E4208">
        <f t="shared" ref="E4208" si="8617">plan_id</f>
        <v>832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10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02" t="s">
        <v>1190</v>
      </c>
      <c r="B4209">
        <f t="shared" si="8518"/>
        <v>12</v>
      </c>
      <c r="C4209">
        <f t="shared" si="8521"/>
        <v>52</v>
      </c>
      <c r="E4209">
        <f t="shared" ref="E4209" si="8619">plan_id</f>
        <v>832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10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02" t="s">
        <v>1190</v>
      </c>
      <c r="B4210">
        <f t="shared" si="8518"/>
        <v>12</v>
      </c>
      <c r="C4210">
        <f t="shared" si="8521"/>
        <v>53</v>
      </c>
      <c r="E4210">
        <f t="shared" ref="E4210" si="8621">plan_id</f>
        <v>832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10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02" t="s">
        <v>1190</v>
      </c>
      <c r="B4211">
        <f t="shared" si="8518"/>
        <v>12</v>
      </c>
      <c r="C4211">
        <f t="shared" si="8521"/>
        <v>54</v>
      </c>
      <c r="E4211">
        <f t="shared" ref="E4211" si="8623">plan_id</f>
        <v>832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10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02" t="s">
        <v>1190</v>
      </c>
      <c r="B4212">
        <f t="shared" si="8518"/>
        <v>12</v>
      </c>
      <c r="C4212">
        <f t="shared" si="8521"/>
        <v>55</v>
      </c>
      <c r="E4212">
        <f t="shared" ref="E4212" si="8625">plan_id</f>
        <v>832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10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02" t="s">
        <v>1190</v>
      </c>
      <c r="B4213">
        <f t="shared" si="8518"/>
        <v>12</v>
      </c>
      <c r="C4213">
        <f t="shared" si="8521"/>
        <v>56</v>
      </c>
      <c r="E4213">
        <f t="shared" ref="E4213" si="8627">plan_id</f>
        <v>832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10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02" t="s">
        <v>1190</v>
      </c>
      <c r="B4214">
        <f t="shared" si="8518"/>
        <v>12</v>
      </c>
      <c r="C4214">
        <f t="shared" si="8521"/>
        <v>57</v>
      </c>
      <c r="E4214">
        <f t="shared" ref="E4214" si="8629">plan_id</f>
        <v>832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10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02" t="s">
        <v>1190</v>
      </c>
      <c r="B4215">
        <f t="shared" si="8518"/>
        <v>12</v>
      </c>
      <c r="C4215">
        <f t="shared" si="8521"/>
        <v>58</v>
      </c>
      <c r="E4215">
        <f t="shared" ref="E4215" si="8631">plan_id</f>
        <v>832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10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02" t="s">
        <v>1190</v>
      </c>
      <c r="B4216">
        <f t="shared" si="8518"/>
        <v>12</v>
      </c>
      <c r="C4216">
        <f t="shared" si="8521"/>
        <v>59</v>
      </c>
      <c r="E4216">
        <f t="shared" ref="E4216" si="8633">plan_id</f>
        <v>832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10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02" t="s">
        <v>1190</v>
      </c>
      <c r="B4217">
        <f t="shared" si="8518"/>
        <v>12</v>
      </c>
      <c r="C4217">
        <f t="shared" si="8521"/>
        <v>60</v>
      </c>
      <c r="E4217">
        <f t="shared" ref="E4217" si="8635">plan_id</f>
        <v>832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10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02" t="s">
        <v>1190</v>
      </c>
      <c r="B4218">
        <f t="shared" si="8518"/>
        <v>12</v>
      </c>
      <c r="C4218">
        <f t="shared" si="8521"/>
        <v>61</v>
      </c>
      <c r="E4218">
        <f t="shared" ref="E4218" si="8637">plan_id</f>
        <v>832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10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02" t="s">
        <v>1190</v>
      </c>
      <c r="B4219">
        <f t="shared" si="8518"/>
        <v>12</v>
      </c>
      <c r="C4219">
        <f t="shared" si="8521"/>
        <v>62</v>
      </c>
      <c r="E4219">
        <f t="shared" ref="E4219" si="8639">plan_id</f>
        <v>832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10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02" t="s">
        <v>1190</v>
      </c>
      <c r="B4220">
        <f t="shared" si="8518"/>
        <v>12</v>
      </c>
      <c r="C4220">
        <f t="shared" si="8521"/>
        <v>63</v>
      </c>
      <c r="E4220">
        <f t="shared" ref="E4220" si="8641">plan_id</f>
        <v>832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10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02" t="s">
        <v>1190</v>
      </c>
      <c r="B4221">
        <f t="shared" si="8518"/>
        <v>12</v>
      </c>
      <c r="C4221">
        <f t="shared" si="8521"/>
        <v>64</v>
      </c>
      <c r="E4221">
        <f t="shared" ref="E4221" si="8643">plan_id</f>
        <v>832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10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02" t="s">
        <v>1190</v>
      </c>
      <c r="B4222">
        <f t="shared" si="8518"/>
        <v>12</v>
      </c>
      <c r="C4222">
        <f t="shared" si="8521"/>
        <v>65</v>
      </c>
      <c r="E4222">
        <f t="shared" ref="E4222" si="8645">plan_id</f>
        <v>832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10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02" t="s">
        <v>1190</v>
      </c>
      <c r="B4223">
        <f t="shared" si="8518"/>
        <v>12</v>
      </c>
      <c r="C4223">
        <f t="shared" si="8521"/>
        <v>66</v>
      </c>
      <c r="E4223">
        <f t="shared" ref="E4223" si="8647">plan_id</f>
        <v>832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10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02" t="s">
        <v>1190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832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10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02" t="s">
        <v>1190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832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10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02" t="s">
        <v>1190</v>
      </c>
      <c r="B4226">
        <f t="shared" si="8649"/>
        <v>12</v>
      </c>
      <c r="C4226">
        <f t="shared" si="8652"/>
        <v>69</v>
      </c>
      <c r="E4226">
        <f t="shared" ref="E4226" si="8655">plan_id</f>
        <v>832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10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02" t="s">
        <v>1190</v>
      </c>
      <c r="B4227">
        <f t="shared" si="8649"/>
        <v>12</v>
      </c>
      <c r="C4227">
        <f t="shared" si="8652"/>
        <v>70</v>
      </c>
      <c r="E4227">
        <f t="shared" ref="E4227" si="8657">plan_id</f>
        <v>832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10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02" t="s">
        <v>1190</v>
      </c>
      <c r="B4228">
        <f t="shared" si="8649"/>
        <v>12</v>
      </c>
      <c r="C4228">
        <f t="shared" si="8652"/>
        <v>71</v>
      </c>
      <c r="E4228">
        <f t="shared" ref="E4228" si="8659">plan_id</f>
        <v>832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10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02" t="s">
        <v>1190</v>
      </c>
      <c r="B4229">
        <f t="shared" si="8649"/>
        <v>12</v>
      </c>
      <c r="C4229">
        <f t="shared" si="8652"/>
        <v>72</v>
      </c>
      <c r="E4229">
        <f t="shared" ref="E4229" si="8661">plan_id</f>
        <v>832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10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02" t="s">
        <v>1190</v>
      </c>
      <c r="B4230">
        <f t="shared" si="8649"/>
        <v>12</v>
      </c>
      <c r="C4230">
        <f t="shared" si="8652"/>
        <v>73</v>
      </c>
      <c r="E4230">
        <f t="shared" ref="E4230" si="8663">plan_id</f>
        <v>832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10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02" t="s">
        <v>1190</v>
      </c>
      <c r="B4231">
        <f t="shared" si="8649"/>
        <v>12</v>
      </c>
      <c r="C4231">
        <f t="shared" si="8652"/>
        <v>74</v>
      </c>
      <c r="E4231">
        <f t="shared" ref="E4231" si="8665">plan_id</f>
        <v>832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10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02" t="s">
        <v>1190</v>
      </c>
      <c r="B4232">
        <f t="shared" si="8649"/>
        <v>12</v>
      </c>
      <c r="C4232">
        <f t="shared" si="8652"/>
        <v>75</v>
      </c>
      <c r="E4232">
        <f t="shared" ref="E4232" si="8667">plan_id</f>
        <v>832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10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02" t="s">
        <v>1190</v>
      </c>
      <c r="B4233">
        <f t="shared" si="8649"/>
        <v>12</v>
      </c>
      <c r="C4233">
        <f t="shared" si="8652"/>
        <v>76</v>
      </c>
      <c r="E4233">
        <f t="shared" ref="E4233" si="8669">plan_id</f>
        <v>832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10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02" t="s">
        <v>1190</v>
      </c>
      <c r="B4234">
        <f t="shared" si="8649"/>
        <v>12</v>
      </c>
      <c r="C4234">
        <f t="shared" si="8652"/>
        <v>77</v>
      </c>
      <c r="E4234">
        <f t="shared" ref="E4234" si="8671">plan_id</f>
        <v>832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10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02" t="s">
        <v>1190</v>
      </c>
      <c r="B4235">
        <f t="shared" si="8649"/>
        <v>12</v>
      </c>
      <c r="C4235">
        <f t="shared" si="8652"/>
        <v>78</v>
      </c>
      <c r="E4235">
        <f t="shared" ref="E4235" si="8674">plan_id</f>
        <v>832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10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02" t="s">
        <v>1190</v>
      </c>
      <c r="B4236">
        <f t="shared" si="8649"/>
        <v>12</v>
      </c>
      <c r="C4236">
        <f t="shared" si="8652"/>
        <v>79</v>
      </c>
      <c r="E4236">
        <f t="shared" ref="E4236" si="8676">plan_id</f>
        <v>832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10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02" t="s">
        <v>1190</v>
      </c>
      <c r="B4237">
        <f t="shared" si="8649"/>
        <v>12</v>
      </c>
      <c r="C4237">
        <f t="shared" si="8652"/>
        <v>80</v>
      </c>
      <c r="E4237">
        <f t="shared" ref="E4237" si="8678">plan_id</f>
        <v>832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10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02" t="s">
        <v>1190</v>
      </c>
      <c r="B4238">
        <f t="shared" si="8649"/>
        <v>12</v>
      </c>
      <c r="C4238">
        <f t="shared" si="8652"/>
        <v>81</v>
      </c>
      <c r="E4238">
        <f t="shared" ref="E4238" si="8680">plan_id</f>
        <v>832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10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02" t="s">
        <v>1190</v>
      </c>
      <c r="B4239">
        <f t="shared" si="8649"/>
        <v>12</v>
      </c>
      <c r="C4239">
        <f t="shared" si="8652"/>
        <v>82</v>
      </c>
      <c r="E4239">
        <f t="shared" ref="E4239" si="8682">plan_id</f>
        <v>832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10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02" t="s">
        <v>1190</v>
      </c>
      <c r="B4240">
        <f t="shared" si="8649"/>
        <v>12</v>
      </c>
      <c r="C4240">
        <f t="shared" si="8652"/>
        <v>83</v>
      </c>
      <c r="E4240">
        <f t="shared" ref="E4240" si="8684">plan_id</f>
        <v>832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10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02" t="s">
        <v>1190</v>
      </c>
      <c r="B4241">
        <f t="shared" si="8649"/>
        <v>12</v>
      </c>
      <c r="C4241">
        <f t="shared" si="8652"/>
        <v>84</v>
      </c>
      <c r="E4241">
        <f t="shared" ref="E4241" si="8686">plan_id</f>
        <v>832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10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02" t="s">
        <v>1190</v>
      </c>
      <c r="B4242">
        <f t="shared" si="8649"/>
        <v>12</v>
      </c>
      <c r="C4242">
        <f t="shared" si="8652"/>
        <v>85</v>
      </c>
      <c r="E4242">
        <f t="shared" ref="E4242" si="8688">plan_id</f>
        <v>832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10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02" t="s">
        <v>1190</v>
      </c>
      <c r="B4243">
        <f t="shared" si="8649"/>
        <v>12</v>
      </c>
      <c r="C4243">
        <f t="shared" si="8652"/>
        <v>86</v>
      </c>
      <c r="E4243">
        <f t="shared" ref="E4243" si="8690">plan_id</f>
        <v>832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10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02" t="s">
        <v>1190</v>
      </c>
      <c r="B4244">
        <f t="shared" si="8649"/>
        <v>12</v>
      </c>
      <c r="C4244">
        <f t="shared" si="8652"/>
        <v>87</v>
      </c>
      <c r="E4244">
        <f t="shared" ref="E4244" si="8692">plan_id</f>
        <v>832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10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02" t="s">
        <v>1190</v>
      </c>
      <c r="B4245">
        <f t="shared" si="8649"/>
        <v>12</v>
      </c>
      <c r="C4245">
        <f t="shared" si="8652"/>
        <v>88</v>
      </c>
      <c r="E4245">
        <f t="shared" ref="E4245" si="8694">plan_id</f>
        <v>832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10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02" t="s">
        <v>1190</v>
      </c>
      <c r="B4246">
        <f t="shared" si="8649"/>
        <v>12</v>
      </c>
      <c r="C4246">
        <f t="shared" si="8652"/>
        <v>89</v>
      </c>
      <c r="E4246">
        <f t="shared" ref="E4246" si="8696">plan_id</f>
        <v>832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10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02" t="s">
        <v>1190</v>
      </c>
      <c r="B4247">
        <f t="shared" si="8649"/>
        <v>12</v>
      </c>
      <c r="C4247">
        <f t="shared" si="8652"/>
        <v>90</v>
      </c>
      <c r="E4247">
        <f t="shared" ref="E4247" si="8698">plan_id</f>
        <v>832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10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02" t="s">
        <v>1190</v>
      </c>
      <c r="B4248">
        <f t="shared" si="8649"/>
        <v>13</v>
      </c>
      <c r="C4248">
        <f t="shared" si="8652"/>
        <v>3</v>
      </c>
      <c r="E4248">
        <f t="shared" ref="E4248" si="8700">plan_id</f>
        <v>832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10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02" t="s">
        <v>1190</v>
      </c>
      <c r="B4249">
        <f t="shared" si="8649"/>
        <v>13</v>
      </c>
      <c r="C4249">
        <f t="shared" si="8652"/>
        <v>4</v>
      </c>
      <c r="E4249">
        <f t="shared" ref="E4249" si="8702">plan_id</f>
        <v>832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10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02" t="s">
        <v>1190</v>
      </c>
      <c r="B4250">
        <f t="shared" si="8649"/>
        <v>13</v>
      </c>
      <c r="C4250">
        <f t="shared" si="8652"/>
        <v>5</v>
      </c>
      <c r="E4250">
        <f t="shared" ref="E4250" si="8704">plan_id</f>
        <v>832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10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02" t="s">
        <v>1190</v>
      </c>
      <c r="B4251">
        <f t="shared" si="8649"/>
        <v>13</v>
      </c>
      <c r="C4251">
        <f t="shared" si="8652"/>
        <v>6</v>
      </c>
      <c r="E4251">
        <f t="shared" ref="E4251" si="8706">plan_id</f>
        <v>832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10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02" t="s">
        <v>1190</v>
      </c>
      <c r="B4252">
        <f t="shared" si="8649"/>
        <v>13</v>
      </c>
      <c r="C4252">
        <f t="shared" si="8652"/>
        <v>7</v>
      </c>
      <c r="E4252">
        <f t="shared" ref="E4252" si="8708">plan_id</f>
        <v>832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10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02" t="s">
        <v>1190</v>
      </c>
      <c r="B4253">
        <f t="shared" si="8649"/>
        <v>13</v>
      </c>
      <c r="C4253">
        <f t="shared" si="8652"/>
        <v>8</v>
      </c>
      <c r="E4253">
        <f t="shared" ref="E4253" si="8710">plan_id</f>
        <v>832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10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02" t="s">
        <v>1190</v>
      </c>
      <c r="B4254">
        <f t="shared" si="8649"/>
        <v>13</v>
      </c>
      <c r="C4254">
        <f t="shared" si="8652"/>
        <v>9</v>
      </c>
      <c r="E4254">
        <f t="shared" ref="E4254" si="8712">plan_id</f>
        <v>832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10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02" t="s">
        <v>1190</v>
      </c>
      <c r="B4255">
        <f t="shared" si="8649"/>
        <v>13</v>
      </c>
      <c r="C4255">
        <f t="shared" si="8652"/>
        <v>10</v>
      </c>
      <c r="E4255">
        <f t="shared" ref="E4255" si="8714">plan_id</f>
        <v>832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10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02" t="s">
        <v>1190</v>
      </c>
      <c r="B4256">
        <f t="shared" si="8649"/>
        <v>13</v>
      </c>
      <c r="C4256">
        <f t="shared" si="8652"/>
        <v>11</v>
      </c>
      <c r="E4256">
        <f t="shared" ref="E4256" si="8716">plan_id</f>
        <v>832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10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02" t="s">
        <v>1190</v>
      </c>
      <c r="B4257">
        <f t="shared" si="8649"/>
        <v>13</v>
      </c>
      <c r="C4257">
        <f t="shared" si="8652"/>
        <v>12</v>
      </c>
      <c r="E4257">
        <f t="shared" ref="E4257" si="8718">plan_id</f>
        <v>832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10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02" t="s">
        <v>1190</v>
      </c>
      <c r="B4258">
        <f t="shared" si="8649"/>
        <v>13</v>
      </c>
      <c r="C4258">
        <f t="shared" si="8652"/>
        <v>13</v>
      </c>
      <c r="E4258">
        <f t="shared" ref="E4258" si="8720">plan_id</f>
        <v>832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10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02" t="s">
        <v>1190</v>
      </c>
      <c r="B4259">
        <f t="shared" si="8649"/>
        <v>13</v>
      </c>
      <c r="C4259">
        <f t="shared" si="8652"/>
        <v>14</v>
      </c>
      <c r="E4259">
        <f t="shared" ref="E4259" si="8722">plan_id</f>
        <v>832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10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02" t="s">
        <v>1190</v>
      </c>
      <c r="B4260">
        <f t="shared" si="8649"/>
        <v>13</v>
      </c>
      <c r="C4260">
        <f t="shared" si="8652"/>
        <v>15</v>
      </c>
      <c r="E4260">
        <f t="shared" ref="E4260" si="8724">plan_id</f>
        <v>832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10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02" t="s">
        <v>1190</v>
      </c>
      <c r="B4261">
        <f t="shared" si="8649"/>
        <v>13</v>
      </c>
      <c r="C4261">
        <f t="shared" si="8652"/>
        <v>16</v>
      </c>
      <c r="E4261">
        <f t="shared" ref="E4261" si="8726">plan_id</f>
        <v>832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10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02" t="s">
        <v>1190</v>
      </c>
      <c r="B4262">
        <f t="shared" si="8649"/>
        <v>13</v>
      </c>
      <c r="C4262">
        <f t="shared" si="8652"/>
        <v>17</v>
      </c>
      <c r="E4262">
        <f t="shared" ref="E4262" si="8728">plan_id</f>
        <v>832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10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02" t="s">
        <v>1190</v>
      </c>
      <c r="B4263">
        <f t="shared" si="8649"/>
        <v>13</v>
      </c>
      <c r="C4263">
        <f t="shared" si="8652"/>
        <v>18</v>
      </c>
      <c r="E4263">
        <f t="shared" ref="E4263" si="8730">plan_id</f>
        <v>832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10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02" t="s">
        <v>1190</v>
      </c>
      <c r="B4264">
        <f t="shared" si="8649"/>
        <v>13</v>
      </c>
      <c r="C4264">
        <f t="shared" si="8652"/>
        <v>19</v>
      </c>
      <c r="E4264">
        <f t="shared" ref="E4264" si="8732">plan_id</f>
        <v>832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10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02" t="s">
        <v>1190</v>
      </c>
      <c r="B4265">
        <f t="shared" si="8649"/>
        <v>13</v>
      </c>
      <c r="C4265">
        <f t="shared" si="8652"/>
        <v>20</v>
      </c>
      <c r="E4265">
        <f t="shared" ref="E4265" si="8734">plan_id</f>
        <v>832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10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02" t="s">
        <v>1190</v>
      </c>
      <c r="B4266">
        <f t="shared" si="8649"/>
        <v>13</v>
      </c>
      <c r="C4266">
        <f t="shared" si="8652"/>
        <v>21</v>
      </c>
      <c r="E4266">
        <f t="shared" ref="E4266" si="8736">plan_id</f>
        <v>832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10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02" t="s">
        <v>1190</v>
      </c>
      <c r="B4267">
        <f t="shared" si="8649"/>
        <v>13</v>
      </c>
      <c r="C4267">
        <f t="shared" si="8652"/>
        <v>22</v>
      </c>
      <c r="E4267">
        <f t="shared" ref="E4267" si="8738">plan_id</f>
        <v>832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10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02" t="s">
        <v>1190</v>
      </c>
      <c r="B4268">
        <f t="shared" si="8649"/>
        <v>13</v>
      </c>
      <c r="C4268">
        <f t="shared" si="8652"/>
        <v>23</v>
      </c>
      <c r="E4268">
        <f t="shared" ref="E4268" si="8740">plan_id</f>
        <v>832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10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02" t="s">
        <v>1190</v>
      </c>
      <c r="B4269">
        <f t="shared" si="8649"/>
        <v>13</v>
      </c>
      <c r="C4269">
        <f t="shared" si="8652"/>
        <v>24</v>
      </c>
      <c r="E4269">
        <f t="shared" ref="E4269" si="8742">plan_id</f>
        <v>832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10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02" t="s">
        <v>1190</v>
      </c>
      <c r="B4270">
        <f t="shared" si="8649"/>
        <v>13</v>
      </c>
      <c r="C4270">
        <f t="shared" si="8652"/>
        <v>25</v>
      </c>
      <c r="E4270">
        <f t="shared" ref="E4270" si="8744">plan_id</f>
        <v>832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10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02" t="s">
        <v>1190</v>
      </c>
      <c r="B4271">
        <f t="shared" si="8649"/>
        <v>13</v>
      </c>
      <c r="C4271">
        <f t="shared" si="8652"/>
        <v>26</v>
      </c>
      <c r="E4271">
        <f t="shared" ref="E4271" si="8746">plan_id</f>
        <v>832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10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02" t="s">
        <v>1190</v>
      </c>
      <c r="B4272">
        <f t="shared" si="8649"/>
        <v>13</v>
      </c>
      <c r="C4272">
        <f t="shared" si="8652"/>
        <v>27</v>
      </c>
      <c r="E4272">
        <f t="shared" ref="E4272" si="8748">plan_id</f>
        <v>832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10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02" t="s">
        <v>1190</v>
      </c>
      <c r="B4273">
        <f t="shared" si="8649"/>
        <v>13</v>
      </c>
      <c r="C4273">
        <f t="shared" si="8652"/>
        <v>28</v>
      </c>
      <c r="E4273">
        <f t="shared" ref="E4273" si="8750">plan_id</f>
        <v>832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10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02" t="s">
        <v>1190</v>
      </c>
      <c r="B4274">
        <f t="shared" si="8649"/>
        <v>13</v>
      </c>
      <c r="C4274">
        <f t="shared" si="8652"/>
        <v>29</v>
      </c>
      <c r="E4274">
        <f t="shared" ref="E4274" si="8752">plan_id</f>
        <v>832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10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02" t="s">
        <v>1190</v>
      </c>
      <c r="B4275">
        <f t="shared" si="8649"/>
        <v>13</v>
      </c>
      <c r="C4275">
        <f t="shared" si="8652"/>
        <v>30</v>
      </c>
      <c r="E4275">
        <f t="shared" ref="E4275" si="8754">plan_id</f>
        <v>832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10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02" t="s">
        <v>1190</v>
      </c>
      <c r="B4276">
        <f t="shared" si="8649"/>
        <v>13</v>
      </c>
      <c r="C4276">
        <f t="shared" si="8652"/>
        <v>31</v>
      </c>
      <c r="E4276">
        <f t="shared" ref="E4276" si="8756">plan_id</f>
        <v>832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10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02" t="s">
        <v>1190</v>
      </c>
      <c r="B4277">
        <f t="shared" si="8649"/>
        <v>13</v>
      </c>
      <c r="C4277">
        <f t="shared" si="8652"/>
        <v>32</v>
      </c>
      <c r="E4277">
        <f t="shared" ref="E4277" si="8758">plan_id</f>
        <v>832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10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02" t="s">
        <v>1190</v>
      </c>
      <c r="B4278">
        <f t="shared" si="8649"/>
        <v>13</v>
      </c>
      <c r="C4278">
        <f t="shared" si="8652"/>
        <v>33</v>
      </c>
      <c r="E4278">
        <f t="shared" ref="E4278" si="8760">plan_id</f>
        <v>832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10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02" t="s">
        <v>1190</v>
      </c>
      <c r="B4279">
        <f t="shared" si="8649"/>
        <v>13</v>
      </c>
      <c r="C4279">
        <f t="shared" si="8652"/>
        <v>34</v>
      </c>
      <c r="E4279">
        <f t="shared" ref="E4279" si="8762">plan_id</f>
        <v>832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10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02" t="s">
        <v>1190</v>
      </c>
      <c r="B4280">
        <f t="shared" si="8649"/>
        <v>13</v>
      </c>
      <c r="C4280">
        <f t="shared" si="8652"/>
        <v>35</v>
      </c>
      <c r="E4280">
        <f t="shared" ref="E4280" si="8764">plan_id</f>
        <v>832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10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02" t="s">
        <v>1190</v>
      </c>
      <c r="B4281">
        <f t="shared" si="8649"/>
        <v>13</v>
      </c>
      <c r="C4281">
        <f t="shared" si="8652"/>
        <v>36</v>
      </c>
      <c r="E4281">
        <f t="shared" ref="E4281" si="8766">plan_id</f>
        <v>832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10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02" t="s">
        <v>1190</v>
      </c>
      <c r="B4282">
        <f t="shared" si="8649"/>
        <v>13</v>
      </c>
      <c r="C4282">
        <f t="shared" si="8652"/>
        <v>37</v>
      </c>
      <c r="E4282">
        <f t="shared" ref="E4282" si="8768">plan_id</f>
        <v>832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10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02" t="s">
        <v>1190</v>
      </c>
      <c r="B4283">
        <f t="shared" si="8649"/>
        <v>13</v>
      </c>
      <c r="C4283">
        <f t="shared" si="8652"/>
        <v>38</v>
      </c>
      <c r="E4283">
        <f t="shared" ref="E4283" si="8770">plan_id</f>
        <v>832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10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02" t="s">
        <v>1190</v>
      </c>
      <c r="B4284">
        <f t="shared" si="8649"/>
        <v>13</v>
      </c>
      <c r="C4284">
        <f t="shared" si="8652"/>
        <v>39</v>
      </c>
      <c r="E4284">
        <f t="shared" ref="E4284" si="8772">plan_id</f>
        <v>832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10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02" t="s">
        <v>1190</v>
      </c>
      <c r="B4285">
        <f t="shared" si="8649"/>
        <v>13</v>
      </c>
      <c r="C4285">
        <f t="shared" si="8652"/>
        <v>40</v>
      </c>
      <c r="E4285">
        <f t="shared" ref="E4285" si="8774">plan_id</f>
        <v>832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10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02" t="s">
        <v>1190</v>
      </c>
      <c r="B4286">
        <f t="shared" si="8649"/>
        <v>13</v>
      </c>
      <c r="C4286">
        <f t="shared" si="8652"/>
        <v>41</v>
      </c>
      <c r="E4286">
        <f t="shared" ref="E4286" si="8776">plan_id</f>
        <v>832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10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02" t="s">
        <v>1190</v>
      </c>
      <c r="B4287">
        <f t="shared" si="8649"/>
        <v>13</v>
      </c>
      <c r="C4287">
        <f t="shared" si="8652"/>
        <v>42</v>
      </c>
      <c r="E4287">
        <f t="shared" ref="E4287" si="8778">plan_id</f>
        <v>832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10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02" t="s">
        <v>1190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832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10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02" t="s">
        <v>1190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832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10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02" t="s">
        <v>1190</v>
      </c>
      <c r="B4290">
        <f t="shared" si="8780"/>
        <v>13</v>
      </c>
      <c r="C4290">
        <f t="shared" si="8783"/>
        <v>45</v>
      </c>
      <c r="E4290">
        <f t="shared" ref="E4290" si="8786">plan_id</f>
        <v>832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10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02" t="s">
        <v>1190</v>
      </c>
      <c r="B4291">
        <f t="shared" si="8780"/>
        <v>13</v>
      </c>
      <c r="C4291">
        <f t="shared" si="8783"/>
        <v>46</v>
      </c>
      <c r="E4291">
        <f t="shared" ref="E4291" si="8788">plan_id</f>
        <v>832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10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02" t="s">
        <v>1190</v>
      </c>
      <c r="B4292">
        <f t="shared" si="8780"/>
        <v>13</v>
      </c>
      <c r="C4292">
        <f t="shared" si="8783"/>
        <v>47</v>
      </c>
      <c r="E4292">
        <f t="shared" ref="E4292" si="8790">plan_id</f>
        <v>832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10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02" t="s">
        <v>1190</v>
      </c>
      <c r="B4293">
        <f t="shared" si="8780"/>
        <v>13</v>
      </c>
      <c r="C4293">
        <f t="shared" si="8783"/>
        <v>48</v>
      </c>
      <c r="E4293">
        <f t="shared" ref="E4293" si="8792">plan_id</f>
        <v>832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10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02" t="s">
        <v>1190</v>
      </c>
      <c r="B4294">
        <f t="shared" si="8780"/>
        <v>13</v>
      </c>
      <c r="C4294">
        <f t="shared" si="8783"/>
        <v>49</v>
      </c>
      <c r="E4294">
        <f t="shared" ref="E4294" si="8794">plan_id</f>
        <v>832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10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02" t="s">
        <v>1190</v>
      </c>
      <c r="B4295">
        <f t="shared" si="8780"/>
        <v>13</v>
      </c>
      <c r="C4295">
        <f t="shared" si="8783"/>
        <v>50</v>
      </c>
      <c r="E4295">
        <f t="shared" ref="E4295" si="8796">plan_id</f>
        <v>832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10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02" t="s">
        <v>1190</v>
      </c>
      <c r="B4296">
        <f t="shared" si="8780"/>
        <v>13</v>
      </c>
      <c r="C4296">
        <f t="shared" si="8783"/>
        <v>51</v>
      </c>
      <c r="E4296">
        <f t="shared" ref="E4296" si="8798">plan_id</f>
        <v>832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10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02" t="s">
        <v>1190</v>
      </c>
      <c r="B4297">
        <f t="shared" si="8780"/>
        <v>13</v>
      </c>
      <c r="C4297">
        <f t="shared" si="8783"/>
        <v>52</v>
      </c>
      <c r="E4297">
        <f t="shared" ref="E4297" si="8800">plan_id</f>
        <v>832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10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02" t="s">
        <v>1190</v>
      </c>
      <c r="B4298">
        <f t="shared" si="8780"/>
        <v>13</v>
      </c>
      <c r="C4298">
        <f t="shared" si="8783"/>
        <v>53</v>
      </c>
      <c r="E4298">
        <f t="shared" ref="E4298" si="8802">plan_id</f>
        <v>832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10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02" t="s">
        <v>1190</v>
      </c>
      <c r="B4299">
        <f t="shared" si="8780"/>
        <v>13</v>
      </c>
      <c r="C4299">
        <f t="shared" si="8783"/>
        <v>54</v>
      </c>
      <c r="E4299">
        <f t="shared" ref="E4299" si="8805">plan_id</f>
        <v>832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10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02" t="s">
        <v>1190</v>
      </c>
      <c r="B4300">
        <f t="shared" si="8780"/>
        <v>13</v>
      </c>
      <c r="C4300">
        <f t="shared" si="8783"/>
        <v>55</v>
      </c>
      <c r="E4300">
        <f t="shared" ref="E4300" si="8807">plan_id</f>
        <v>832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10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02" t="s">
        <v>1190</v>
      </c>
      <c r="B4301">
        <f t="shared" si="8780"/>
        <v>13</v>
      </c>
      <c r="C4301">
        <f t="shared" si="8783"/>
        <v>56</v>
      </c>
      <c r="E4301">
        <f t="shared" ref="E4301" si="8809">plan_id</f>
        <v>832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10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02" t="s">
        <v>1190</v>
      </c>
      <c r="B4302">
        <f t="shared" si="8780"/>
        <v>13</v>
      </c>
      <c r="C4302">
        <f t="shared" si="8783"/>
        <v>57</v>
      </c>
      <c r="E4302">
        <f t="shared" ref="E4302" si="8811">plan_id</f>
        <v>832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10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02" t="s">
        <v>1190</v>
      </c>
      <c r="B4303">
        <f t="shared" si="8780"/>
        <v>13</v>
      </c>
      <c r="C4303">
        <f t="shared" si="8783"/>
        <v>58</v>
      </c>
      <c r="E4303">
        <f t="shared" ref="E4303" si="8813">plan_id</f>
        <v>832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10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02" t="s">
        <v>1190</v>
      </c>
      <c r="B4304">
        <f t="shared" si="8780"/>
        <v>13</v>
      </c>
      <c r="C4304">
        <f t="shared" si="8783"/>
        <v>59</v>
      </c>
      <c r="E4304">
        <f t="shared" ref="E4304" si="8815">plan_id</f>
        <v>832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10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02" t="s">
        <v>1190</v>
      </c>
      <c r="B4305">
        <f t="shared" si="8780"/>
        <v>13</v>
      </c>
      <c r="C4305">
        <f t="shared" si="8783"/>
        <v>60</v>
      </c>
      <c r="E4305">
        <f t="shared" ref="E4305" si="8817">plan_id</f>
        <v>832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10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02" t="s">
        <v>1190</v>
      </c>
      <c r="B4306">
        <f t="shared" si="8780"/>
        <v>13</v>
      </c>
      <c r="C4306">
        <f t="shared" si="8783"/>
        <v>61</v>
      </c>
      <c r="E4306">
        <f t="shared" ref="E4306" si="8819">plan_id</f>
        <v>832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10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02" t="s">
        <v>1190</v>
      </c>
      <c r="B4307">
        <f t="shared" si="8780"/>
        <v>13</v>
      </c>
      <c r="C4307">
        <f t="shared" si="8783"/>
        <v>62</v>
      </c>
      <c r="E4307">
        <f t="shared" ref="E4307" si="8821">plan_id</f>
        <v>832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10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02" t="s">
        <v>1190</v>
      </c>
      <c r="B4308">
        <f t="shared" si="8780"/>
        <v>13</v>
      </c>
      <c r="C4308">
        <f t="shared" si="8783"/>
        <v>63</v>
      </c>
      <c r="E4308">
        <f t="shared" ref="E4308" si="8823">plan_id</f>
        <v>832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10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02" t="s">
        <v>1190</v>
      </c>
      <c r="B4309">
        <f t="shared" si="8780"/>
        <v>13</v>
      </c>
      <c r="C4309">
        <f t="shared" si="8783"/>
        <v>64</v>
      </c>
      <c r="E4309">
        <f t="shared" ref="E4309" si="8825">plan_id</f>
        <v>832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10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02" t="s">
        <v>1190</v>
      </c>
      <c r="B4310">
        <f t="shared" si="8780"/>
        <v>13</v>
      </c>
      <c r="C4310">
        <f t="shared" si="8783"/>
        <v>65</v>
      </c>
      <c r="E4310">
        <f t="shared" ref="E4310" si="8827">plan_id</f>
        <v>832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10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02" t="s">
        <v>1190</v>
      </c>
      <c r="B4311">
        <f t="shared" si="8780"/>
        <v>13</v>
      </c>
      <c r="C4311">
        <f t="shared" si="8783"/>
        <v>66</v>
      </c>
      <c r="E4311">
        <f t="shared" ref="E4311" si="8829">plan_id</f>
        <v>832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10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02" t="s">
        <v>1190</v>
      </c>
      <c r="B4312">
        <f t="shared" si="8780"/>
        <v>13</v>
      </c>
      <c r="C4312">
        <f t="shared" si="8783"/>
        <v>67</v>
      </c>
      <c r="E4312">
        <f t="shared" ref="E4312" si="8831">plan_id</f>
        <v>832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10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02" t="s">
        <v>1190</v>
      </c>
      <c r="B4313">
        <f t="shared" si="8780"/>
        <v>13</v>
      </c>
      <c r="C4313">
        <f t="shared" si="8783"/>
        <v>68</v>
      </c>
      <c r="E4313">
        <f t="shared" ref="E4313" si="8833">plan_id</f>
        <v>832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10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02" t="s">
        <v>1190</v>
      </c>
      <c r="B4314">
        <f t="shared" si="8780"/>
        <v>13</v>
      </c>
      <c r="C4314">
        <f t="shared" si="8783"/>
        <v>69</v>
      </c>
      <c r="E4314">
        <f t="shared" ref="E4314" si="8835">plan_id</f>
        <v>832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10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02" t="s">
        <v>1190</v>
      </c>
      <c r="B4315">
        <f t="shared" si="8780"/>
        <v>13</v>
      </c>
      <c r="C4315">
        <f t="shared" si="8783"/>
        <v>70</v>
      </c>
      <c r="E4315">
        <f t="shared" ref="E4315" si="8837">plan_id</f>
        <v>832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10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02" t="s">
        <v>1190</v>
      </c>
      <c r="B4316">
        <f t="shared" si="8780"/>
        <v>13</v>
      </c>
      <c r="C4316">
        <f t="shared" si="8783"/>
        <v>71</v>
      </c>
      <c r="E4316">
        <f t="shared" ref="E4316" si="8839">plan_id</f>
        <v>832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10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02" t="s">
        <v>1190</v>
      </c>
      <c r="B4317">
        <f t="shared" si="8780"/>
        <v>13</v>
      </c>
      <c r="C4317">
        <f t="shared" si="8783"/>
        <v>72</v>
      </c>
      <c r="E4317">
        <f t="shared" ref="E4317" si="8841">plan_id</f>
        <v>832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10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02" t="s">
        <v>1190</v>
      </c>
      <c r="B4318">
        <f t="shared" si="8780"/>
        <v>13</v>
      </c>
      <c r="C4318">
        <f t="shared" si="8783"/>
        <v>73</v>
      </c>
      <c r="E4318">
        <f t="shared" ref="E4318" si="8843">plan_id</f>
        <v>832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10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02" t="s">
        <v>1190</v>
      </c>
      <c r="B4319">
        <f t="shared" si="8780"/>
        <v>13</v>
      </c>
      <c r="C4319">
        <f t="shared" si="8783"/>
        <v>74</v>
      </c>
      <c r="E4319">
        <f t="shared" ref="E4319" si="8845">plan_id</f>
        <v>832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10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02" t="s">
        <v>1190</v>
      </c>
      <c r="B4320">
        <f t="shared" si="8780"/>
        <v>13</v>
      </c>
      <c r="C4320">
        <f t="shared" si="8783"/>
        <v>75</v>
      </c>
      <c r="E4320">
        <f t="shared" ref="E4320" si="8847">plan_id</f>
        <v>832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10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02" t="s">
        <v>1190</v>
      </c>
      <c r="B4321">
        <f t="shared" si="8780"/>
        <v>13</v>
      </c>
      <c r="C4321">
        <f t="shared" si="8783"/>
        <v>76</v>
      </c>
      <c r="E4321">
        <f t="shared" ref="E4321" si="8849">plan_id</f>
        <v>832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10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02" t="s">
        <v>1190</v>
      </c>
      <c r="B4322">
        <f t="shared" si="8780"/>
        <v>13</v>
      </c>
      <c r="C4322">
        <f t="shared" si="8783"/>
        <v>77</v>
      </c>
      <c r="E4322">
        <f t="shared" ref="E4322" si="8851">plan_id</f>
        <v>832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10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02" t="s">
        <v>1190</v>
      </c>
      <c r="B4323">
        <f t="shared" si="8780"/>
        <v>13</v>
      </c>
      <c r="C4323">
        <f t="shared" si="8783"/>
        <v>78</v>
      </c>
      <c r="E4323">
        <f t="shared" ref="E4323" si="8853">plan_id</f>
        <v>832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10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02" t="s">
        <v>1190</v>
      </c>
      <c r="B4324">
        <f t="shared" si="8780"/>
        <v>13</v>
      </c>
      <c r="C4324">
        <f t="shared" si="8783"/>
        <v>79</v>
      </c>
      <c r="E4324">
        <f t="shared" ref="E4324" si="8855">plan_id</f>
        <v>832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10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02" t="s">
        <v>1190</v>
      </c>
      <c r="B4325">
        <f t="shared" si="8780"/>
        <v>13</v>
      </c>
      <c r="C4325">
        <f t="shared" si="8783"/>
        <v>80</v>
      </c>
      <c r="E4325">
        <f t="shared" ref="E4325" si="8857">plan_id</f>
        <v>832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10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02" t="s">
        <v>1190</v>
      </c>
      <c r="B4326">
        <f t="shared" si="8780"/>
        <v>13</v>
      </c>
      <c r="C4326">
        <f t="shared" si="8783"/>
        <v>81</v>
      </c>
      <c r="E4326">
        <f t="shared" ref="E4326" si="8859">plan_id</f>
        <v>832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10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02" t="s">
        <v>1190</v>
      </c>
      <c r="B4327">
        <f t="shared" si="8780"/>
        <v>13</v>
      </c>
      <c r="C4327">
        <f t="shared" si="8783"/>
        <v>82</v>
      </c>
      <c r="E4327">
        <f t="shared" ref="E4327" si="8861">plan_id</f>
        <v>832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10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02" t="s">
        <v>1190</v>
      </c>
      <c r="B4328">
        <f t="shared" si="8780"/>
        <v>13</v>
      </c>
      <c r="C4328">
        <f t="shared" si="8783"/>
        <v>83</v>
      </c>
      <c r="E4328">
        <f t="shared" ref="E4328" si="8863">plan_id</f>
        <v>832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10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02" t="s">
        <v>1190</v>
      </c>
      <c r="B4329">
        <f t="shared" si="8780"/>
        <v>13</v>
      </c>
      <c r="C4329">
        <f t="shared" si="8783"/>
        <v>84</v>
      </c>
      <c r="E4329">
        <f t="shared" ref="E4329" si="8865">plan_id</f>
        <v>832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10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02" t="s">
        <v>1190</v>
      </c>
      <c r="B4330">
        <f t="shared" si="8780"/>
        <v>13</v>
      </c>
      <c r="C4330">
        <f t="shared" si="8783"/>
        <v>85</v>
      </c>
      <c r="E4330">
        <f t="shared" ref="E4330" si="8867">plan_id</f>
        <v>832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10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02" t="s">
        <v>1190</v>
      </c>
      <c r="B4331">
        <f t="shared" si="8780"/>
        <v>13</v>
      </c>
      <c r="C4331">
        <f t="shared" si="8783"/>
        <v>86</v>
      </c>
      <c r="E4331">
        <f t="shared" ref="E4331" si="8869">plan_id</f>
        <v>832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10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02" t="s">
        <v>1190</v>
      </c>
      <c r="B4332">
        <f t="shared" si="8780"/>
        <v>13</v>
      </c>
      <c r="C4332">
        <f t="shared" si="8783"/>
        <v>87</v>
      </c>
      <c r="E4332">
        <f t="shared" ref="E4332" si="8871">plan_id</f>
        <v>832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10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02" t="s">
        <v>1190</v>
      </c>
      <c r="B4333">
        <f t="shared" si="8780"/>
        <v>13</v>
      </c>
      <c r="C4333">
        <f t="shared" si="8783"/>
        <v>88</v>
      </c>
      <c r="E4333">
        <f t="shared" ref="E4333" si="8873">plan_id</f>
        <v>832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10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02" t="s">
        <v>1190</v>
      </c>
      <c r="B4334">
        <f t="shared" si="8780"/>
        <v>13</v>
      </c>
      <c r="C4334">
        <f t="shared" si="8783"/>
        <v>89</v>
      </c>
      <c r="E4334">
        <f t="shared" ref="E4334" si="8875">plan_id</f>
        <v>832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10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02" t="s">
        <v>1190</v>
      </c>
      <c r="B4335">
        <f t="shared" si="8780"/>
        <v>13</v>
      </c>
      <c r="C4335">
        <f t="shared" si="8783"/>
        <v>90</v>
      </c>
      <c r="E4335">
        <f t="shared" ref="E4335" si="8877">plan_id</f>
        <v>832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10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02" t="s">
        <v>1190</v>
      </c>
      <c r="B4336">
        <f t="shared" si="8780"/>
        <v>14</v>
      </c>
      <c r="C4336">
        <f t="shared" si="8783"/>
        <v>3</v>
      </c>
      <c r="E4336">
        <f t="shared" ref="E4336" si="8879">plan_id</f>
        <v>832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10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02" t="s">
        <v>1190</v>
      </c>
      <c r="B4337">
        <f t="shared" si="8780"/>
        <v>14</v>
      </c>
      <c r="C4337">
        <f t="shared" si="8783"/>
        <v>4</v>
      </c>
      <c r="E4337">
        <f t="shared" ref="E4337" si="8881">plan_id</f>
        <v>832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10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02" t="s">
        <v>1190</v>
      </c>
      <c r="B4338">
        <f t="shared" si="8780"/>
        <v>14</v>
      </c>
      <c r="C4338">
        <f t="shared" si="8783"/>
        <v>5</v>
      </c>
      <c r="E4338">
        <f t="shared" ref="E4338" si="8883">plan_id</f>
        <v>832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10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02" t="s">
        <v>1190</v>
      </c>
      <c r="B4339">
        <f t="shared" si="8780"/>
        <v>14</v>
      </c>
      <c r="C4339">
        <f t="shared" si="8783"/>
        <v>6</v>
      </c>
      <c r="E4339">
        <f t="shared" ref="E4339" si="8885">plan_id</f>
        <v>832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10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02" t="s">
        <v>1190</v>
      </c>
      <c r="B4340">
        <f t="shared" si="8780"/>
        <v>14</v>
      </c>
      <c r="C4340">
        <f t="shared" si="8783"/>
        <v>7</v>
      </c>
      <c r="E4340">
        <f t="shared" ref="E4340" si="8887">plan_id</f>
        <v>832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10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02" t="s">
        <v>1190</v>
      </c>
      <c r="B4341">
        <f t="shared" si="8780"/>
        <v>14</v>
      </c>
      <c r="C4341">
        <f t="shared" si="8783"/>
        <v>8</v>
      </c>
      <c r="E4341">
        <f t="shared" ref="E4341" si="8889">plan_id</f>
        <v>832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10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02" t="s">
        <v>1190</v>
      </c>
      <c r="B4342">
        <f t="shared" si="8780"/>
        <v>14</v>
      </c>
      <c r="C4342">
        <f t="shared" si="8783"/>
        <v>9</v>
      </c>
      <c r="E4342">
        <f t="shared" ref="E4342" si="8891">plan_id</f>
        <v>832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10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02" t="s">
        <v>1190</v>
      </c>
      <c r="B4343">
        <f t="shared" si="8780"/>
        <v>14</v>
      </c>
      <c r="C4343">
        <f t="shared" si="8783"/>
        <v>10</v>
      </c>
      <c r="E4343">
        <f t="shared" ref="E4343" si="8893">plan_id</f>
        <v>832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10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02" t="s">
        <v>1190</v>
      </c>
      <c r="B4344">
        <f t="shared" si="8780"/>
        <v>14</v>
      </c>
      <c r="C4344">
        <f t="shared" si="8783"/>
        <v>11</v>
      </c>
      <c r="E4344">
        <f t="shared" ref="E4344" si="8895">plan_id</f>
        <v>832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10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02" t="s">
        <v>1190</v>
      </c>
      <c r="B4345">
        <f t="shared" si="8780"/>
        <v>14</v>
      </c>
      <c r="C4345">
        <f t="shared" si="8783"/>
        <v>12</v>
      </c>
      <c r="E4345">
        <f t="shared" ref="E4345" si="8897">plan_id</f>
        <v>832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10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02" t="s">
        <v>1190</v>
      </c>
      <c r="B4346">
        <f t="shared" si="8780"/>
        <v>14</v>
      </c>
      <c r="C4346">
        <f t="shared" si="8783"/>
        <v>13</v>
      </c>
      <c r="E4346">
        <f t="shared" ref="E4346" si="8899">plan_id</f>
        <v>832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10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02" t="s">
        <v>1190</v>
      </c>
      <c r="B4347">
        <f t="shared" si="8780"/>
        <v>14</v>
      </c>
      <c r="C4347">
        <f t="shared" si="8783"/>
        <v>14</v>
      </c>
      <c r="E4347">
        <f t="shared" ref="E4347" si="8901">plan_id</f>
        <v>832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10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02" t="s">
        <v>1190</v>
      </c>
      <c r="B4348">
        <f t="shared" si="8780"/>
        <v>14</v>
      </c>
      <c r="C4348">
        <f t="shared" si="8783"/>
        <v>15</v>
      </c>
      <c r="E4348">
        <f t="shared" ref="E4348" si="8903">plan_id</f>
        <v>832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10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02" t="s">
        <v>1190</v>
      </c>
      <c r="B4349">
        <f t="shared" si="8780"/>
        <v>14</v>
      </c>
      <c r="C4349">
        <f t="shared" si="8783"/>
        <v>16</v>
      </c>
      <c r="E4349">
        <f t="shared" ref="E4349" si="8905">plan_id</f>
        <v>832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10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02" t="s">
        <v>1190</v>
      </c>
      <c r="B4350">
        <f t="shared" si="8780"/>
        <v>14</v>
      </c>
      <c r="C4350">
        <f t="shared" si="8783"/>
        <v>17</v>
      </c>
      <c r="E4350">
        <f t="shared" ref="E4350" si="8907">plan_id</f>
        <v>832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10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02" t="s">
        <v>1190</v>
      </c>
      <c r="B4351">
        <f t="shared" si="8780"/>
        <v>14</v>
      </c>
      <c r="C4351">
        <f t="shared" si="8783"/>
        <v>18</v>
      </c>
      <c r="E4351">
        <f t="shared" ref="E4351" si="8909">plan_id</f>
        <v>832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10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02" t="s">
        <v>1190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832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10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02" t="s">
        <v>1190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832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10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02" t="s">
        <v>1190</v>
      </c>
      <c r="B4354">
        <f t="shared" si="8911"/>
        <v>14</v>
      </c>
      <c r="C4354">
        <f t="shared" si="8914"/>
        <v>21</v>
      </c>
      <c r="E4354">
        <f t="shared" ref="E4354" si="8917">plan_id</f>
        <v>832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10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02" t="s">
        <v>1190</v>
      </c>
      <c r="B4355">
        <f t="shared" si="8911"/>
        <v>14</v>
      </c>
      <c r="C4355">
        <f t="shared" si="8914"/>
        <v>22</v>
      </c>
      <c r="E4355">
        <f t="shared" ref="E4355" si="8919">plan_id</f>
        <v>832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10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02" t="s">
        <v>1190</v>
      </c>
      <c r="B4356">
        <f t="shared" si="8911"/>
        <v>14</v>
      </c>
      <c r="C4356">
        <f t="shared" si="8914"/>
        <v>23</v>
      </c>
      <c r="E4356">
        <f t="shared" ref="E4356" si="8921">plan_id</f>
        <v>832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10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02" t="s">
        <v>1190</v>
      </c>
      <c r="B4357">
        <f t="shared" si="8911"/>
        <v>14</v>
      </c>
      <c r="C4357">
        <f t="shared" si="8914"/>
        <v>24</v>
      </c>
      <c r="E4357">
        <f t="shared" ref="E4357" si="8923">plan_id</f>
        <v>832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10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02" t="s">
        <v>1190</v>
      </c>
      <c r="B4358">
        <f t="shared" si="8911"/>
        <v>14</v>
      </c>
      <c r="C4358">
        <f t="shared" si="8914"/>
        <v>25</v>
      </c>
      <c r="E4358">
        <f t="shared" ref="E4358" si="8925">plan_id</f>
        <v>832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10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02" t="s">
        <v>1190</v>
      </c>
      <c r="B4359">
        <f t="shared" si="8911"/>
        <v>14</v>
      </c>
      <c r="C4359">
        <f t="shared" si="8914"/>
        <v>26</v>
      </c>
      <c r="E4359">
        <f t="shared" ref="E4359" si="8927">plan_id</f>
        <v>832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10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02" t="s">
        <v>1190</v>
      </c>
      <c r="B4360">
        <f t="shared" si="8911"/>
        <v>14</v>
      </c>
      <c r="C4360">
        <f t="shared" si="8914"/>
        <v>27</v>
      </c>
      <c r="E4360">
        <f t="shared" ref="E4360" si="8929">plan_id</f>
        <v>832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10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02" t="s">
        <v>1190</v>
      </c>
      <c r="B4361">
        <f t="shared" si="8911"/>
        <v>14</v>
      </c>
      <c r="C4361">
        <f t="shared" si="8914"/>
        <v>28</v>
      </c>
      <c r="E4361">
        <f t="shared" ref="E4361" si="8931">plan_id</f>
        <v>832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10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02" t="s">
        <v>1190</v>
      </c>
      <c r="B4362">
        <f t="shared" si="8911"/>
        <v>14</v>
      </c>
      <c r="C4362">
        <f t="shared" si="8914"/>
        <v>29</v>
      </c>
      <c r="E4362">
        <f t="shared" ref="E4362" si="8933">plan_id</f>
        <v>832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10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02" t="s">
        <v>1190</v>
      </c>
      <c r="B4363">
        <f t="shared" si="8911"/>
        <v>14</v>
      </c>
      <c r="C4363">
        <f t="shared" si="8914"/>
        <v>30</v>
      </c>
      <c r="E4363">
        <f t="shared" ref="E4363" si="8936">plan_id</f>
        <v>832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10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02" t="s">
        <v>1190</v>
      </c>
      <c r="B4364">
        <f t="shared" si="8911"/>
        <v>14</v>
      </c>
      <c r="C4364">
        <f t="shared" si="8914"/>
        <v>31</v>
      </c>
      <c r="E4364">
        <f t="shared" ref="E4364" si="8938">plan_id</f>
        <v>832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10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02" t="s">
        <v>1190</v>
      </c>
      <c r="B4365">
        <f t="shared" si="8911"/>
        <v>14</v>
      </c>
      <c r="C4365">
        <f t="shared" si="8914"/>
        <v>32</v>
      </c>
      <c r="E4365">
        <f t="shared" ref="E4365" si="8940">plan_id</f>
        <v>832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10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02" t="s">
        <v>1190</v>
      </c>
      <c r="B4366">
        <f t="shared" si="8911"/>
        <v>14</v>
      </c>
      <c r="C4366">
        <f t="shared" si="8914"/>
        <v>33</v>
      </c>
      <c r="E4366">
        <f t="shared" ref="E4366" si="8942">plan_id</f>
        <v>832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10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02" t="s">
        <v>1190</v>
      </c>
      <c r="B4367">
        <f t="shared" si="8911"/>
        <v>14</v>
      </c>
      <c r="C4367">
        <f t="shared" si="8914"/>
        <v>34</v>
      </c>
      <c r="E4367">
        <f t="shared" ref="E4367" si="8944">plan_id</f>
        <v>832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10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02" t="s">
        <v>1190</v>
      </c>
      <c r="B4368">
        <f t="shared" si="8911"/>
        <v>14</v>
      </c>
      <c r="C4368">
        <f t="shared" si="8914"/>
        <v>35</v>
      </c>
      <c r="E4368">
        <f t="shared" ref="E4368" si="8946">plan_id</f>
        <v>832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10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02" t="s">
        <v>1190</v>
      </c>
      <c r="B4369">
        <f t="shared" si="8911"/>
        <v>14</v>
      </c>
      <c r="C4369">
        <f t="shared" si="8914"/>
        <v>36</v>
      </c>
      <c r="E4369">
        <f t="shared" ref="E4369" si="8948">plan_id</f>
        <v>832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10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02" t="s">
        <v>1190</v>
      </c>
      <c r="B4370">
        <f t="shared" si="8911"/>
        <v>14</v>
      </c>
      <c r="C4370">
        <f t="shared" si="8914"/>
        <v>37</v>
      </c>
      <c r="E4370">
        <f t="shared" ref="E4370" si="8950">plan_id</f>
        <v>832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10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02" t="s">
        <v>1190</v>
      </c>
      <c r="B4371">
        <f t="shared" si="8911"/>
        <v>14</v>
      </c>
      <c r="C4371">
        <f t="shared" si="8914"/>
        <v>38</v>
      </c>
      <c r="E4371">
        <f t="shared" ref="E4371" si="8952">plan_id</f>
        <v>832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10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02" t="s">
        <v>1190</v>
      </c>
      <c r="B4372">
        <f t="shared" si="8911"/>
        <v>14</v>
      </c>
      <c r="C4372">
        <f t="shared" si="8914"/>
        <v>39</v>
      </c>
      <c r="E4372">
        <f t="shared" ref="E4372" si="8954">plan_id</f>
        <v>832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10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02" t="s">
        <v>1190</v>
      </c>
      <c r="B4373">
        <f t="shared" si="8911"/>
        <v>14</v>
      </c>
      <c r="C4373">
        <f t="shared" si="8914"/>
        <v>40</v>
      </c>
      <c r="E4373">
        <f t="shared" ref="E4373" si="8956">plan_id</f>
        <v>832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10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02" t="s">
        <v>1190</v>
      </c>
      <c r="B4374">
        <f t="shared" si="8911"/>
        <v>14</v>
      </c>
      <c r="C4374">
        <f t="shared" si="8914"/>
        <v>41</v>
      </c>
      <c r="E4374">
        <f t="shared" ref="E4374" si="8958">plan_id</f>
        <v>832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10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02" t="s">
        <v>1190</v>
      </c>
      <c r="B4375">
        <f t="shared" si="8911"/>
        <v>14</v>
      </c>
      <c r="C4375">
        <f t="shared" si="8914"/>
        <v>42</v>
      </c>
      <c r="E4375">
        <f t="shared" ref="E4375" si="8960">plan_id</f>
        <v>832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10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02" t="s">
        <v>1190</v>
      </c>
      <c r="B4376">
        <f t="shared" si="8911"/>
        <v>14</v>
      </c>
      <c r="C4376">
        <f t="shared" si="8914"/>
        <v>43</v>
      </c>
      <c r="E4376">
        <f t="shared" ref="E4376" si="8962">plan_id</f>
        <v>832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10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02" t="s">
        <v>1190</v>
      </c>
      <c r="B4377">
        <f t="shared" si="8911"/>
        <v>14</v>
      </c>
      <c r="C4377">
        <f t="shared" si="8914"/>
        <v>44</v>
      </c>
      <c r="E4377">
        <f t="shared" ref="E4377" si="8964">plan_id</f>
        <v>832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10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02" t="s">
        <v>1190</v>
      </c>
      <c r="B4378">
        <f t="shared" si="8911"/>
        <v>14</v>
      </c>
      <c r="C4378">
        <f t="shared" si="8914"/>
        <v>45</v>
      </c>
      <c r="E4378">
        <f t="shared" ref="E4378" si="8966">plan_id</f>
        <v>832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10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02" t="s">
        <v>1190</v>
      </c>
      <c r="B4379">
        <f t="shared" si="8911"/>
        <v>14</v>
      </c>
      <c r="C4379">
        <f t="shared" si="8914"/>
        <v>46</v>
      </c>
      <c r="E4379">
        <f t="shared" ref="E4379" si="8968">plan_id</f>
        <v>832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10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02" t="s">
        <v>1190</v>
      </c>
      <c r="B4380">
        <f t="shared" si="8911"/>
        <v>14</v>
      </c>
      <c r="C4380">
        <f t="shared" si="8914"/>
        <v>47</v>
      </c>
      <c r="E4380">
        <f t="shared" ref="E4380" si="8970">plan_id</f>
        <v>832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10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02" t="s">
        <v>1190</v>
      </c>
      <c r="B4381">
        <f t="shared" si="8911"/>
        <v>14</v>
      </c>
      <c r="C4381">
        <f t="shared" si="8914"/>
        <v>48</v>
      </c>
      <c r="E4381">
        <f t="shared" ref="E4381" si="8972">plan_id</f>
        <v>832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10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02" t="s">
        <v>1190</v>
      </c>
      <c r="B4382">
        <f t="shared" si="8911"/>
        <v>14</v>
      </c>
      <c r="C4382">
        <f t="shared" si="8914"/>
        <v>49</v>
      </c>
      <c r="E4382">
        <f t="shared" ref="E4382" si="8974">plan_id</f>
        <v>832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10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02" t="s">
        <v>1190</v>
      </c>
      <c r="B4383">
        <f t="shared" si="8911"/>
        <v>14</v>
      </c>
      <c r="C4383">
        <f t="shared" si="8914"/>
        <v>50</v>
      </c>
      <c r="E4383">
        <f t="shared" ref="E4383" si="8976">plan_id</f>
        <v>832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10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02" t="s">
        <v>1190</v>
      </c>
      <c r="B4384">
        <f t="shared" si="8911"/>
        <v>14</v>
      </c>
      <c r="C4384">
        <f t="shared" si="8914"/>
        <v>51</v>
      </c>
      <c r="E4384">
        <f t="shared" ref="E4384" si="8978">plan_id</f>
        <v>832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10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02" t="s">
        <v>1190</v>
      </c>
      <c r="B4385">
        <f t="shared" si="8911"/>
        <v>14</v>
      </c>
      <c r="C4385">
        <f t="shared" si="8914"/>
        <v>52</v>
      </c>
      <c r="E4385">
        <f t="shared" ref="E4385" si="8980">plan_id</f>
        <v>832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10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02" t="s">
        <v>1190</v>
      </c>
      <c r="B4386">
        <f t="shared" si="8911"/>
        <v>14</v>
      </c>
      <c r="C4386">
        <f t="shared" si="8914"/>
        <v>53</v>
      </c>
      <c r="E4386">
        <f t="shared" ref="E4386" si="8982">plan_id</f>
        <v>832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10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02" t="s">
        <v>1190</v>
      </c>
      <c r="B4387">
        <f t="shared" si="8911"/>
        <v>14</v>
      </c>
      <c r="C4387">
        <f t="shared" si="8914"/>
        <v>54</v>
      </c>
      <c r="E4387">
        <f t="shared" ref="E4387" si="8984">plan_id</f>
        <v>832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10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02" t="s">
        <v>1190</v>
      </c>
      <c r="B4388">
        <f t="shared" si="8911"/>
        <v>14</v>
      </c>
      <c r="C4388">
        <f t="shared" si="8914"/>
        <v>55</v>
      </c>
      <c r="E4388">
        <f t="shared" ref="E4388" si="8986">plan_id</f>
        <v>832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10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02" t="s">
        <v>1190</v>
      </c>
      <c r="B4389">
        <f t="shared" si="8911"/>
        <v>14</v>
      </c>
      <c r="C4389">
        <f t="shared" si="8914"/>
        <v>56</v>
      </c>
      <c r="E4389">
        <f t="shared" ref="E4389" si="8988">plan_id</f>
        <v>832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10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02" t="s">
        <v>1190</v>
      </c>
      <c r="B4390">
        <f t="shared" si="8911"/>
        <v>14</v>
      </c>
      <c r="C4390">
        <f t="shared" si="8914"/>
        <v>57</v>
      </c>
      <c r="E4390">
        <f t="shared" ref="E4390" si="8990">plan_id</f>
        <v>832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10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02" t="s">
        <v>1190</v>
      </c>
      <c r="B4391">
        <f t="shared" si="8911"/>
        <v>14</v>
      </c>
      <c r="C4391">
        <f t="shared" si="8914"/>
        <v>58</v>
      </c>
      <c r="E4391">
        <f t="shared" ref="E4391" si="8992">plan_id</f>
        <v>832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10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02" t="s">
        <v>1190</v>
      </c>
      <c r="B4392">
        <f t="shared" si="8911"/>
        <v>14</v>
      </c>
      <c r="C4392">
        <f t="shared" si="8914"/>
        <v>59</v>
      </c>
      <c r="E4392">
        <f t="shared" ref="E4392" si="8994">plan_id</f>
        <v>832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10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02" t="s">
        <v>1190</v>
      </c>
      <c r="B4393">
        <f t="shared" si="8911"/>
        <v>14</v>
      </c>
      <c r="C4393">
        <f t="shared" si="8914"/>
        <v>60</v>
      </c>
      <c r="E4393">
        <f t="shared" ref="E4393" si="8996">plan_id</f>
        <v>832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10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02" t="s">
        <v>1190</v>
      </c>
      <c r="B4394">
        <f t="shared" si="8911"/>
        <v>14</v>
      </c>
      <c r="C4394">
        <f t="shared" si="8914"/>
        <v>61</v>
      </c>
      <c r="E4394">
        <f t="shared" ref="E4394" si="8998">plan_id</f>
        <v>832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10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02" t="s">
        <v>1190</v>
      </c>
      <c r="B4395">
        <f t="shared" si="8911"/>
        <v>14</v>
      </c>
      <c r="C4395">
        <f t="shared" si="8914"/>
        <v>62</v>
      </c>
      <c r="E4395">
        <f t="shared" ref="E4395" si="9000">plan_id</f>
        <v>832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10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02" t="s">
        <v>1190</v>
      </c>
      <c r="B4396">
        <f t="shared" si="8911"/>
        <v>14</v>
      </c>
      <c r="C4396">
        <f t="shared" si="8914"/>
        <v>63</v>
      </c>
      <c r="E4396">
        <f t="shared" ref="E4396" si="9002">plan_id</f>
        <v>832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10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02" t="s">
        <v>1190</v>
      </c>
      <c r="B4397">
        <f t="shared" si="8911"/>
        <v>14</v>
      </c>
      <c r="C4397">
        <f t="shared" si="8914"/>
        <v>64</v>
      </c>
      <c r="E4397">
        <f t="shared" ref="E4397" si="9004">plan_id</f>
        <v>832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10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02" t="s">
        <v>1190</v>
      </c>
      <c r="B4398">
        <f t="shared" si="8911"/>
        <v>14</v>
      </c>
      <c r="C4398">
        <f t="shared" si="8914"/>
        <v>65</v>
      </c>
      <c r="E4398">
        <f t="shared" ref="E4398" si="9006">plan_id</f>
        <v>832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10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02" t="s">
        <v>1190</v>
      </c>
      <c r="B4399">
        <f t="shared" si="8911"/>
        <v>14</v>
      </c>
      <c r="C4399">
        <f t="shared" si="8914"/>
        <v>66</v>
      </c>
      <c r="E4399">
        <f t="shared" ref="E4399" si="9008">plan_id</f>
        <v>832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10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02" t="s">
        <v>1190</v>
      </c>
      <c r="B4400">
        <f t="shared" si="8911"/>
        <v>14</v>
      </c>
      <c r="C4400">
        <f t="shared" si="8914"/>
        <v>67</v>
      </c>
      <c r="E4400">
        <f t="shared" ref="E4400" si="9010">plan_id</f>
        <v>832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10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02" t="s">
        <v>1190</v>
      </c>
      <c r="B4401">
        <f t="shared" si="8911"/>
        <v>14</v>
      </c>
      <c r="C4401">
        <f t="shared" si="8914"/>
        <v>68</v>
      </c>
      <c r="E4401">
        <f t="shared" ref="E4401" si="9012">plan_id</f>
        <v>832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10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02" t="s">
        <v>1190</v>
      </c>
      <c r="B4402">
        <f t="shared" si="8911"/>
        <v>14</v>
      </c>
      <c r="C4402">
        <f t="shared" si="8914"/>
        <v>69</v>
      </c>
      <c r="E4402">
        <f t="shared" ref="E4402" si="9014">plan_id</f>
        <v>832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10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02" t="s">
        <v>1190</v>
      </c>
      <c r="B4403">
        <f t="shared" si="8911"/>
        <v>14</v>
      </c>
      <c r="C4403">
        <f t="shared" si="8914"/>
        <v>70</v>
      </c>
      <c r="E4403">
        <f t="shared" ref="E4403" si="9016">plan_id</f>
        <v>832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10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02" t="s">
        <v>1190</v>
      </c>
      <c r="B4404">
        <f t="shared" si="8911"/>
        <v>14</v>
      </c>
      <c r="C4404">
        <f t="shared" si="8914"/>
        <v>71</v>
      </c>
      <c r="E4404">
        <f t="shared" ref="E4404" si="9018">plan_id</f>
        <v>832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10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02" t="s">
        <v>1190</v>
      </c>
      <c r="B4405">
        <f t="shared" si="8911"/>
        <v>14</v>
      </c>
      <c r="C4405">
        <f t="shared" si="8914"/>
        <v>72</v>
      </c>
      <c r="E4405">
        <f t="shared" ref="E4405" si="9020">plan_id</f>
        <v>832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10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02" t="s">
        <v>1190</v>
      </c>
      <c r="B4406">
        <f t="shared" si="8911"/>
        <v>14</v>
      </c>
      <c r="C4406">
        <f t="shared" si="8914"/>
        <v>73</v>
      </c>
      <c r="E4406">
        <f t="shared" ref="E4406" si="9022">plan_id</f>
        <v>832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10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02" t="s">
        <v>1190</v>
      </c>
      <c r="B4407">
        <f t="shared" si="8911"/>
        <v>14</v>
      </c>
      <c r="C4407">
        <f t="shared" si="8914"/>
        <v>74</v>
      </c>
      <c r="E4407">
        <f t="shared" ref="E4407" si="9024">plan_id</f>
        <v>832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10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02" t="s">
        <v>1190</v>
      </c>
      <c r="B4408">
        <f t="shared" si="8911"/>
        <v>14</v>
      </c>
      <c r="C4408">
        <f t="shared" si="8914"/>
        <v>75</v>
      </c>
      <c r="E4408">
        <f t="shared" ref="E4408" si="9026">plan_id</f>
        <v>832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10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02" t="s">
        <v>1190</v>
      </c>
      <c r="B4409">
        <f t="shared" si="8911"/>
        <v>14</v>
      </c>
      <c r="C4409">
        <f t="shared" si="8914"/>
        <v>76</v>
      </c>
      <c r="E4409">
        <f t="shared" ref="E4409" si="9028">plan_id</f>
        <v>832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10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02" t="s">
        <v>1190</v>
      </c>
      <c r="B4410">
        <f t="shared" si="8911"/>
        <v>14</v>
      </c>
      <c r="C4410">
        <f t="shared" si="8914"/>
        <v>77</v>
      </c>
      <c r="E4410">
        <f t="shared" ref="E4410" si="9030">plan_id</f>
        <v>832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10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02" t="s">
        <v>1190</v>
      </c>
      <c r="B4411">
        <f t="shared" si="8911"/>
        <v>14</v>
      </c>
      <c r="C4411">
        <f t="shared" si="8914"/>
        <v>78</v>
      </c>
      <c r="E4411">
        <f t="shared" ref="E4411" si="9032">plan_id</f>
        <v>832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10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02" t="s">
        <v>1190</v>
      </c>
      <c r="B4412">
        <f t="shared" si="8911"/>
        <v>14</v>
      </c>
      <c r="C4412">
        <f t="shared" si="8914"/>
        <v>79</v>
      </c>
      <c r="E4412">
        <f t="shared" ref="E4412" si="9034">plan_id</f>
        <v>832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10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02" t="s">
        <v>1190</v>
      </c>
      <c r="B4413">
        <f t="shared" si="8911"/>
        <v>14</v>
      </c>
      <c r="C4413">
        <f t="shared" si="8914"/>
        <v>80</v>
      </c>
      <c r="E4413">
        <f t="shared" ref="E4413" si="9036">plan_id</f>
        <v>832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10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02" t="s">
        <v>1190</v>
      </c>
      <c r="B4414">
        <f t="shared" si="8911"/>
        <v>14</v>
      </c>
      <c r="C4414">
        <f t="shared" si="8914"/>
        <v>81</v>
      </c>
      <c r="E4414">
        <f t="shared" ref="E4414" si="9038">plan_id</f>
        <v>832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10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02" t="s">
        <v>1190</v>
      </c>
      <c r="B4415">
        <f t="shared" si="8911"/>
        <v>14</v>
      </c>
      <c r="C4415">
        <f t="shared" si="8914"/>
        <v>82</v>
      </c>
      <c r="E4415">
        <f t="shared" ref="E4415" si="9040">plan_id</f>
        <v>832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10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02" t="s">
        <v>1190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832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10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02" t="s">
        <v>1190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832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10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02" t="s">
        <v>1190</v>
      </c>
      <c r="B4418">
        <f t="shared" si="9042"/>
        <v>14</v>
      </c>
      <c r="C4418">
        <f t="shared" si="9045"/>
        <v>85</v>
      </c>
      <c r="E4418">
        <f t="shared" ref="E4418" si="9048">plan_id</f>
        <v>832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10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02" t="s">
        <v>1190</v>
      </c>
      <c r="B4419">
        <f t="shared" si="9042"/>
        <v>14</v>
      </c>
      <c r="C4419">
        <f t="shared" si="9045"/>
        <v>86</v>
      </c>
      <c r="E4419">
        <f t="shared" ref="E4419" si="9050">plan_id</f>
        <v>832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10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02" t="s">
        <v>1190</v>
      </c>
      <c r="B4420">
        <f t="shared" si="9042"/>
        <v>14</v>
      </c>
      <c r="C4420">
        <f t="shared" si="9045"/>
        <v>87</v>
      </c>
      <c r="E4420">
        <f t="shared" ref="E4420" si="9052">plan_id</f>
        <v>832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10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02" t="s">
        <v>1190</v>
      </c>
      <c r="B4421">
        <f t="shared" si="9042"/>
        <v>14</v>
      </c>
      <c r="C4421">
        <f t="shared" si="9045"/>
        <v>88</v>
      </c>
      <c r="E4421">
        <f t="shared" ref="E4421" si="9054">plan_id</f>
        <v>832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10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02" t="s">
        <v>1190</v>
      </c>
      <c r="B4422">
        <f t="shared" si="9042"/>
        <v>14</v>
      </c>
      <c r="C4422">
        <f t="shared" si="9045"/>
        <v>89</v>
      </c>
      <c r="E4422">
        <f t="shared" ref="E4422" si="9056">plan_id</f>
        <v>832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10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02" t="s">
        <v>1190</v>
      </c>
      <c r="B4423">
        <f t="shared" si="9042"/>
        <v>14</v>
      </c>
      <c r="C4423">
        <f t="shared" si="9045"/>
        <v>90</v>
      </c>
      <c r="E4423">
        <f t="shared" ref="E4423" si="9058">plan_id</f>
        <v>832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10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02" t="s">
        <v>1190</v>
      </c>
      <c r="B4424">
        <f t="shared" si="9042"/>
        <v>15</v>
      </c>
      <c r="C4424">
        <f t="shared" si="9045"/>
        <v>3</v>
      </c>
      <c r="E4424">
        <f t="shared" ref="E4424" si="9060">plan_id</f>
        <v>832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10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02" t="s">
        <v>1190</v>
      </c>
      <c r="B4425">
        <f t="shared" si="9042"/>
        <v>15</v>
      </c>
      <c r="C4425">
        <f t="shared" si="9045"/>
        <v>4</v>
      </c>
      <c r="E4425">
        <f t="shared" ref="E4425" si="9062">plan_id</f>
        <v>832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10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02" t="s">
        <v>1190</v>
      </c>
      <c r="B4426">
        <f t="shared" si="9042"/>
        <v>15</v>
      </c>
      <c r="C4426">
        <f t="shared" si="9045"/>
        <v>5</v>
      </c>
      <c r="E4426">
        <f t="shared" ref="E4426" si="9064">plan_id</f>
        <v>832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10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02" t="s">
        <v>1190</v>
      </c>
      <c r="B4427">
        <f t="shared" si="9042"/>
        <v>15</v>
      </c>
      <c r="C4427">
        <f t="shared" si="9045"/>
        <v>6</v>
      </c>
      <c r="E4427">
        <f t="shared" ref="E4427" si="9067">plan_id</f>
        <v>832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10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02" t="s">
        <v>1190</v>
      </c>
      <c r="B4428">
        <f t="shared" si="9042"/>
        <v>15</v>
      </c>
      <c r="C4428">
        <f t="shared" si="9045"/>
        <v>7</v>
      </c>
      <c r="E4428">
        <f t="shared" ref="E4428" si="9069">plan_id</f>
        <v>832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10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02" t="s">
        <v>1190</v>
      </c>
      <c r="B4429">
        <f t="shared" si="9042"/>
        <v>15</v>
      </c>
      <c r="C4429">
        <f t="shared" si="9045"/>
        <v>8</v>
      </c>
      <c r="E4429">
        <f t="shared" ref="E4429" si="9071">plan_id</f>
        <v>832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10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02" t="s">
        <v>1190</v>
      </c>
      <c r="B4430">
        <f t="shared" si="9042"/>
        <v>15</v>
      </c>
      <c r="C4430">
        <f t="shared" si="9045"/>
        <v>9</v>
      </c>
      <c r="E4430">
        <f t="shared" ref="E4430" si="9073">plan_id</f>
        <v>832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10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02" t="s">
        <v>1190</v>
      </c>
      <c r="B4431">
        <f t="shared" si="9042"/>
        <v>15</v>
      </c>
      <c r="C4431">
        <f t="shared" si="9045"/>
        <v>10</v>
      </c>
      <c r="E4431">
        <f t="shared" ref="E4431" si="9075">plan_id</f>
        <v>832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10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02" t="s">
        <v>1190</v>
      </c>
      <c r="B4432">
        <f t="shared" si="9042"/>
        <v>15</v>
      </c>
      <c r="C4432">
        <f t="shared" si="9045"/>
        <v>11</v>
      </c>
      <c r="E4432">
        <f t="shared" ref="E4432" si="9077">plan_id</f>
        <v>832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10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02" t="s">
        <v>1190</v>
      </c>
      <c r="B4433">
        <f t="shared" si="9042"/>
        <v>15</v>
      </c>
      <c r="C4433">
        <f t="shared" si="9045"/>
        <v>12</v>
      </c>
      <c r="E4433">
        <f t="shared" ref="E4433" si="9079">plan_id</f>
        <v>832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10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02" t="s">
        <v>1190</v>
      </c>
      <c r="B4434">
        <f t="shared" si="9042"/>
        <v>15</v>
      </c>
      <c r="C4434">
        <f t="shared" si="9045"/>
        <v>13</v>
      </c>
      <c r="E4434">
        <f t="shared" ref="E4434" si="9081">plan_id</f>
        <v>832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10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02" t="s">
        <v>1190</v>
      </c>
      <c r="B4435">
        <f t="shared" si="9042"/>
        <v>15</v>
      </c>
      <c r="C4435">
        <f t="shared" si="9045"/>
        <v>14</v>
      </c>
      <c r="E4435">
        <f t="shared" ref="E4435" si="9083">plan_id</f>
        <v>832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10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02" t="s">
        <v>1190</v>
      </c>
      <c r="B4436">
        <f t="shared" si="9042"/>
        <v>15</v>
      </c>
      <c r="C4436">
        <f t="shared" si="9045"/>
        <v>15</v>
      </c>
      <c r="E4436">
        <f t="shared" ref="E4436" si="9085">plan_id</f>
        <v>832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10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02" t="s">
        <v>1190</v>
      </c>
      <c r="B4437">
        <f t="shared" si="9042"/>
        <v>15</v>
      </c>
      <c r="C4437">
        <f t="shared" si="9045"/>
        <v>16</v>
      </c>
      <c r="E4437">
        <f t="shared" ref="E4437" si="9087">plan_id</f>
        <v>832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10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02" t="s">
        <v>1190</v>
      </c>
      <c r="B4438">
        <f t="shared" si="9042"/>
        <v>15</v>
      </c>
      <c r="C4438">
        <f t="shared" si="9045"/>
        <v>17</v>
      </c>
      <c r="E4438">
        <f t="shared" ref="E4438" si="9089">plan_id</f>
        <v>832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10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02" t="s">
        <v>1190</v>
      </c>
      <c r="B4439">
        <f t="shared" si="9042"/>
        <v>15</v>
      </c>
      <c r="C4439">
        <f t="shared" si="9045"/>
        <v>18</v>
      </c>
      <c r="E4439">
        <f t="shared" ref="E4439" si="9091">plan_id</f>
        <v>832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10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02" t="s">
        <v>1190</v>
      </c>
      <c r="B4440">
        <f t="shared" si="9042"/>
        <v>15</v>
      </c>
      <c r="C4440">
        <f t="shared" si="9045"/>
        <v>19</v>
      </c>
      <c r="E4440">
        <f t="shared" ref="E4440" si="9093">plan_id</f>
        <v>832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10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02" t="s">
        <v>1190</v>
      </c>
      <c r="B4441">
        <f t="shared" si="9042"/>
        <v>15</v>
      </c>
      <c r="C4441">
        <f t="shared" si="9045"/>
        <v>20</v>
      </c>
      <c r="E4441">
        <f t="shared" ref="E4441" si="9095">plan_id</f>
        <v>832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10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02" t="s">
        <v>1190</v>
      </c>
      <c r="B4442">
        <f t="shared" si="9042"/>
        <v>15</v>
      </c>
      <c r="C4442">
        <f t="shared" si="9045"/>
        <v>21</v>
      </c>
      <c r="E4442">
        <f t="shared" ref="E4442" si="9097">plan_id</f>
        <v>832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10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02" t="s">
        <v>1190</v>
      </c>
      <c r="B4443">
        <f t="shared" si="9042"/>
        <v>15</v>
      </c>
      <c r="C4443">
        <f t="shared" si="9045"/>
        <v>22</v>
      </c>
      <c r="E4443">
        <f t="shared" ref="E4443" si="9099">plan_id</f>
        <v>832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10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02" t="s">
        <v>1190</v>
      </c>
      <c r="B4444">
        <f t="shared" si="9042"/>
        <v>15</v>
      </c>
      <c r="C4444">
        <f t="shared" si="9045"/>
        <v>23</v>
      </c>
      <c r="E4444">
        <f t="shared" ref="E4444" si="9101">plan_id</f>
        <v>832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10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02" t="s">
        <v>1190</v>
      </c>
      <c r="B4445">
        <f t="shared" si="9042"/>
        <v>15</v>
      </c>
      <c r="C4445">
        <f t="shared" si="9045"/>
        <v>24</v>
      </c>
      <c r="E4445">
        <f t="shared" ref="E4445" si="9103">plan_id</f>
        <v>832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10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02" t="s">
        <v>1190</v>
      </c>
      <c r="B4446">
        <f t="shared" si="9042"/>
        <v>15</v>
      </c>
      <c r="C4446">
        <f t="shared" si="9045"/>
        <v>25</v>
      </c>
      <c r="E4446">
        <f t="shared" ref="E4446" si="9105">plan_id</f>
        <v>832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10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02" t="s">
        <v>1190</v>
      </c>
      <c r="B4447">
        <f t="shared" si="9042"/>
        <v>15</v>
      </c>
      <c r="C4447">
        <f t="shared" si="9045"/>
        <v>26</v>
      </c>
      <c r="E4447">
        <f t="shared" ref="E4447" si="9107">plan_id</f>
        <v>832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10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02" t="s">
        <v>1190</v>
      </c>
      <c r="B4448">
        <f t="shared" si="9042"/>
        <v>15</v>
      </c>
      <c r="C4448">
        <f t="shared" si="9045"/>
        <v>27</v>
      </c>
      <c r="E4448">
        <f t="shared" ref="E4448" si="9109">plan_id</f>
        <v>832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10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02" t="s">
        <v>1190</v>
      </c>
      <c r="B4449">
        <f t="shared" si="9042"/>
        <v>15</v>
      </c>
      <c r="C4449">
        <f t="shared" si="9045"/>
        <v>28</v>
      </c>
      <c r="E4449">
        <f t="shared" ref="E4449" si="9111">plan_id</f>
        <v>832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10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02" t="s">
        <v>1190</v>
      </c>
      <c r="B4450">
        <f t="shared" si="9042"/>
        <v>15</v>
      </c>
      <c r="C4450">
        <f t="shared" si="9045"/>
        <v>29</v>
      </c>
      <c r="E4450">
        <f t="shared" ref="E4450" si="9113">plan_id</f>
        <v>832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10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02" t="s">
        <v>1190</v>
      </c>
      <c r="B4451">
        <f t="shared" si="9042"/>
        <v>15</v>
      </c>
      <c r="C4451">
        <f t="shared" si="9045"/>
        <v>30</v>
      </c>
      <c r="E4451">
        <f t="shared" ref="E4451" si="9115">plan_id</f>
        <v>832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10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02" t="s">
        <v>1190</v>
      </c>
      <c r="B4452">
        <f t="shared" si="9042"/>
        <v>15</v>
      </c>
      <c r="C4452">
        <f t="shared" si="9045"/>
        <v>31</v>
      </c>
      <c r="E4452">
        <f t="shared" ref="E4452" si="9117">plan_id</f>
        <v>832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10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02" t="s">
        <v>1190</v>
      </c>
      <c r="B4453">
        <f t="shared" si="9042"/>
        <v>15</v>
      </c>
      <c r="C4453">
        <f t="shared" si="9045"/>
        <v>32</v>
      </c>
      <c r="E4453">
        <f t="shared" ref="E4453" si="9119">plan_id</f>
        <v>832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10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02" t="s">
        <v>1190</v>
      </c>
      <c r="B4454">
        <f t="shared" si="9042"/>
        <v>15</v>
      </c>
      <c r="C4454">
        <f t="shared" si="9045"/>
        <v>33</v>
      </c>
      <c r="E4454">
        <f t="shared" ref="E4454" si="9121">plan_id</f>
        <v>832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10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02" t="s">
        <v>1190</v>
      </c>
      <c r="B4455">
        <f t="shared" si="9042"/>
        <v>15</v>
      </c>
      <c r="C4455">
        <f t="shared" si="9045"/>
        <v>34</v>
      </c>
      <c r="E4455">
        <f t="shared" ref="E4455" si="9123">plan_id</f>
        <v>832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10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02" t="s">
        <v>1190</v>
      </c>
      <c r="B4456">
        <f t="shared" si="9042"/>
        <v>15</v>
      </c>
      <c r="C4456">
        <f t="shared" si="9045"/>
        <v>35</v>
      </c>
      <c r="E4456">
        <f t="shared" ref="E4456" si="9125">plan_id</f>
        <v>832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10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02" t="s">
        <v>1190</v>
      </c>
      <c r="B4457">
        <f t="shared" si="9042"/>
        <v>15</v>
      </c>
      <c r="C4457">
        <f t="shared" si="9045"/>
        <v>36</v>
      </c>
      <c r="E4457">
        <f t="shared" ref="E4457" si="9127">plan_id</f>
        <v>832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10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02" t="s">
        <v>1190</v>
      </c>
      <c r="B4458">
        <f t="shared" si="9042"/>
        <v>15</v>
      </c>
      <c r="C4458">
        <f t="shared" si="9045"/>
        <v>37</v>
      </c>
      <c r="E4458">
        <f t="shared" ref="E4458" si="9129">plan_id</f>
        <v>832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10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02" t="s">
        <v>1190</v>
      </c>
      <c r="B4459">
        <f t="shared" si="9042"/>
        <v>15</v>
      </c>
      <c r="C4459">
        <f t="shared" si="9045"/>
        <v>38</v>
      </c>
      <c r="E4459">
        <f t="shared" ref="E4459" si="9131">plan_id</f>
        <v>832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10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02" t="s">
        <v>1190</v>
      </c>
      <c r="B4460">
        <f t="shared" si="9042"/>
        <v>15</v>
      </c>
      <c r="C4460">
        <f t="shared" si="9045"/>
        <v>39</v>
      </c>
      <c r="E4460">
        <f t="shared" ref="E4460" si="9133">plan_id</f>
        <v>832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10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02" t="s">
        <v>1190</v>
      </c>
      <c r="B4461">
        <f t="shared" si="9042"/>
        <v>15</v>
      </c>
      <c r="C4461">
        <f t="shared" si="9045"/>
        <v>40</v>
      </c>
      <c r="E4461">
        <f t="shared" ref="E4461" si="9135">plan_id</f>
        <v>832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10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02" t="s">
        <v>1190</v>
      </c>
      <c r="B4462">
        <f t="shared" si="9042"/>
        <v>15</v>
      </c>
      <c r="C4462">
        <f t="shared" si="9045"/>
        <v>41</v>
      </c>
      <c r="E4462">
        <f t="shared" ref="E4462" si="9137">plan_id</f>
        <v>832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10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02" t="s">
        <v>1190</v>
      </c>
      <c r="B4463">
        <f t="shared" si="9042"/>
        <v>15</v>
      </c>
      <c r="C4463">
        <f t="shared" si="9045"/>
        <v>42</v>
      </c>
      <c r="E4463">
        <f t="shared" ref="E4463" si="9139">plan_id</f>
        <v>832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10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02" t="s">
        <v>1190</v>
      </c>
      <c r="B4464">
        <f t="shared" si="9042"/>
        <v>15</v>
      </c>
      <c r="C4464">
        <f t="shared" si="9045"/>
        <v>43</v>
      </c>
      <c r="E4464">
        <f t="shared" ref="E4464" si="9141">plan_id</f>
        <v>832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10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02" t="s">
        <v>1190</v>
      </c>
      <c r="B4465">
        <f t="shared" si="9042"/>
        <v>15</v>
      </c>
      <c r="C4465">
        <f t="shared" si="9045"/>
        <v>44</v>
      </c>
      <c r="E4465">
        <f t="shared" ref="E4465" si="9143">plan_id</f>
        <v>832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10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02" t="s">
        <v>1190</v>
      </c>
      <c r="B4466">
        <f t="shared" si="9042"/>
        <v>15</v>
      </c>
      <c r="C4466">
        <f t="shared" si="9045"/>
        <v>45</v>
      </c>
      <c r="E4466">
        <f t="shared" ref="E4466" si="9145">plan_id</f>
        <v>832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10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02" t="s">
        <v>1190</v>
      </c>
      <c r="B4467">
        <f t="shared" si="9042"/>
        <v>15</v>
      </c>
      <c r="C4467">
        <f t="shared" si="9045"/>
        <v>46</v>
      </c>
      <c r="E4467">
        <f t="shared" ref="E4467" si="9147">plan_id</f>
        <v>832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10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02" t="s">
        <v>1190</v>
      </c>
      <c r="B4468">
        <f t="shared" si="9042"/>
        <v>15</v>
      </c>
      <c r="C4468">
        <f t="shared" si="9045"/>
        <v>47</v>
      </c>
      <c r="E4468">
        <f t="shared" ref="E4468" si="9149">plan_id</f>
        <v>832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10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02" t="s">
        <v>1190</v>
      </c>
      <c r="B4469">
        <f t="shared" si="9042"/>
        <v>15</v>
      </c>
      <c r="C4469">
        <f t="shared" si="9045"/>
        <v>48</v>
      </c>
      <c r="E4469">
        <f t="shared" ref="E4469" si="9151">plan_id</f>
        <v>832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10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02" t="s">
        <v>1190</v>
      </c>
      <c r="B4470">
        <f t="shared" si="9042"/>
        <v>15</v>
      </c>
      <c r="C4470">
        <f t="shared" si="9045"/>
        <v>49</v>
      </c>
      <c r="E4470">
        <f t="shared" ref="E4470" si="9153">plan_id</f>
        <v>832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10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02" t="s">
        <v>1190</v>
      </c>
      <c r="B4471">
        <f t="shared" si="9042"/>
        <v>15</v>
      </c>
      <c r="C4471">
        <f t="shared" si="9045"/>
        <v>50</v>
      </c>
      <c r="E4471">
        <f t="shared" ref="E4471" si="9155">plan_id</f>
        <v>832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10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02" t="s">
        <v>1190</v>
      </c>
      <c r="B4472">
        <f t="shared" si="9042"/>
        <v>15</v>
      </c>
      <c r="C4472">
        <f t="shared" si="9045"/>
        <v>51</v>
      </c>
      <c r="E4472">
        <f t="shared" ref="E4472" si="9157">plan_id</f>
        <v>832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10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02" t="s">
        <v>1190</v>
      </c>
      <c r="B4473">
        <f t="shared" si="9042"/>
        <v>15</v>
      </c>
      <c r="C4473">
        <f t="shared" si="9045"/>
        <v>52</v>
      </c>
      <c r="E4473">
        <f t="shared" ref="E4473" si="9159">plan_id</f>
        <v>832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10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02" t="s">
        <v>1190</v>
      </c>
      <c r="B4474">
        <f t="shared" si="9042"/>
        <v>15</v>
      </c>
      <c r="C4474">
        <f t="shared" si="9045"/>
        <v>53</v>
      </c>
      <c r="E4474">
        <f t="shared" ref="E4474" si="9161">plan_id</f>
        <v>832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10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02" t="s">
        <v>1190</v>
      </c>
      <c r="B4475">
        <f t="shared" si="9042"/>
        <v>15</v>
      </c>
      <c r="C4475">
        <f t="shared" si="9045"/>
        <v>54</v>
      </c>
      <c r="E4475">
        <f t="shared" ref="E4475" si="9163">plan_id</f>
        <v>832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10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02" t="s">
        <v>1190</v>
      </c>
      <c r="B4476">
        <f t="shared" si="9042"/>
        <v>15</v>
      </c>
      <c r="C4476">
        <f t="shared" si="9045"/>
        <v>55</v>
      </c>
      <c r="E4476">
        <f t="shared" ref="E4476" si="9165">plan_id</f>
        <v>832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10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02" t="s">
        <v>1190</v>
      </c>
      <c r="B4477">
        <f t="shared" si="9042"/>
        <v>15</v>
      </c>
      <c r="C4477">
        <f t="shared" si="9045"/>
        <v>56</v>
      </c>
      <c r="E4477">
        <f t="shared" ref="E4477" si="9167">plan_id</f>
        <v>832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10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02" t="s">
        <v>1190</v>
      </c>
      <c r="B4478">
        <f t="shared" si="9042"/>
        <v>15</v>
      </c>
      <c r="C4478">
        <f t="shared" si="9045"/>
        <v>57</v>
      </c>
      <c r="E4478">
        <f t="shared" ref="E4478" si="9169">plan_id</f>
        <v>832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10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02" t="s">
        <v>1190</v>
      </c>
      <c r="B4479">
        <f t="shared" si="9042"/>
        <v>15</v>
      </c>
      <c r="C4479">
        <f t="shared" si="9045"/>
        <v>58</v>
      </c>
      <c r="E4479">
        <f t="shared" ref="E4479" si="9171">plan_id</f>
        <v>832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10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02" t="s">
        <v>1190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832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10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02" t="s">
        <v>1190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832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10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02" t="s">
        <v>1190</v>
      </c>
      <c r="B4482">
        <f t="shared" si="9173"/>
        <v>15</v>
      </c>
      <c r="C4482">
        <f t="shared" si="9176"/>
        <v>61</v>
      </c>
      <c r="E4482">
        <f t="shared" ref="E4482" si="9179">plan_id</f>
        <v>832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10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02" t="s">
        <v>1190</v>
      </c>
      <c r="B4483">
        <f t="shared" si="9173"/>
        <v>15</v>
      </c>
      <c r="C4483">
        <f t="shared" si="9176"/>
        <v>62</v>
      </c>
      <c r="E4483">
        <f t="shared" ref="E4483" si="9181">plan_id</f>
        <v>832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10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02" t="s">
        <v>1190</v>
      </c>
      <c r="B4484">
        <f t="shared" si="9173"/>
        <v>15</v>
      </c>
      <c r="C4484">
        <f t="shared" si="9176"/>
        <v>63</v>
      </c>
      <c r="E4484">
        <f t="shared" ref="E4484" si="9183">plan_id</f>
        <v>832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10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02" t="s">
        <v>1190</v>
      </c>
      <c r="B4485">
        <f t="shared" si="9173"/>
        <v>15</v>
      </c>
      <c r="C4485">
        <f t="shared" si="9176"/>
        <v>64</v>
      </c>
      <c r="E4485">
        <f t="shared" ref="E4485" si="9185">plan_id</f>
        <v>832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10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02" t="s">
        <v>1190</v>
      </c>
      <c r="B4486">
        <f t="shared" si="9173"/>
        <v>15</v>
      </c>
      <c r="C4486">
        <f t="shared" si="9176"/>
        <v>65</v>
      </c>
      <c r="E4486">
        <f t="shared" ref="E4486" si="9187">plan_id</f>
        <v>832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10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02" t="s">
        <v>1190</v>
      </c>
      <c r="B4487">
        <f t="shared" si="9173"/>
        <v>15</v>
      </c>
      <c r="C4487">
        <f t="shared" si="9176"/>
        <v>66</v>
      </c>
      <c r="E4487">
        <f t="shared" ref="E4487" si="9189">plan_id</f>
        <v>832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10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02" t="s">
        <v>1190</v>
      </c>
      <c r="B4488">
        <f t="shared" si="9173"/>
        <v>15</v>
      </c>
      <c r="C4488">
        <f t="shared" si="9176"/>
        <v>67</v>
      </c>
      <c r="E4488">
        <f t="shared" ref="E4488" si="9191">plan_id</f>
        <v>832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10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02" t="s">
        <v>1190</v>
      </c>
      <c r="B4489">
        <f t="shared" si="9173"/>
        <v>15</v>
      </c>
      <c r="C4489">
        <f t="shared" si="9176"/>
        <v>68</v>
      </c>
      <c r="E4489">
        <f t="shared" ref="E4489" si="9193">plan_id</f>
        <v>832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10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02" t="s">
        <v>1190</v>
      </c>
      <c r="B4490">
        <f t="shared" si="9173"/>
        <v>15</v>
      </c>
      <c r="C4490">
        <f t="shared" si="9176"/>
        <v>69</v>
      </c>
      <c r="E4490">
        <f t="shared" ref="E4490" si="9195">plan_id</f>
        <v>832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10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02" t="s">
        <v>1190</v>
      </c>
      <c r="B4491">
        <f t="shared" si="9173"/>
        <v>15</v>
      </c>
      <c r="C4491">
        <f t="shared" si="9176"/>
        <v>70</v>
      </c>
      <c r="E4491">
        <f t="shared" ref="E4491" si="9198">plan_id</f>
        <v>832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10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02" t="s">
        <v>1190</v>
      </c>
      <c r="B4492">
        <f t="shared" si="9173"/>
        <v>15</v>
      </c>
      <c r="C4492">
        <f t="shared" si="9176"/>
        <v>71</v>
      </c>
      <c r="E4492">
        <f t="shared" ref="E4492" si="9200">plan_id</f>
        <v>832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10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02" t="s">
        <v>1190</v>
      </c>
      <c r="B4493">
        <f t="shared" si="9173"/>
        <v>15</v>
      </c>
      <c r="C4493">
        <f t="shared" si="9176"/>
        <v>72</v>
      </c>
      <c r="E4493">
        <f t="shared" ref="E4493" si="9202">plan_id</f>
        <v>832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10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02" t="s">
        <v>1190</v>
      </c>
      <c r="B4494">
        <f t="shared" si="9173"/>
        <v>15</v>
      </c>
      <c r="C4494">
        <f t="shared" si="9176"/>
        <v>73</v>
      </c>
      <c r="E4494">
        <f t="shared" ref="E4494" si="9204">plan_id</f>
        <v>832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10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02" t="s">
        <v>1190</v>
      </c>
      <c r="B4495">
        <f t="shared" si="9173"/>
        <v>15</v>
      </c>
      <c r="C4495">
        <f t="shared" si="9176"/>
        <v>74</v>
      </c>
      <c r="E4495">
        <f t="shared" ref="E4495" si="9206">plan_id</f>
        <v>832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10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02" t="s">
        <v>1190</v>
      </c>
      <c r="B4496">
        <f t="shared" si="9173"/>
        <v>15</v>
      </c>
      <c r="C4496">
        <f t="shared" si="9176"/>
        <v>75</v>
      </c>
      <c r="E4496">
        <f t="shared" ref="E4496" si="9208">plan_id</f>
        <v>832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10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02" t="s">
        <v>1190</v>
      </c>
      <c r="B4497">
        <f t="shared" si="9173"/>
        <v>15</v>
      </c>
      <c r="C4497">
        <f t="shared" si="9176"/>
        <v>76</v>
      </c>
      <c r="E4497">
        <f t="shared" ref="E4497" si="9210">plan_id</f>
        <v>832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10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02" t="s">
        <v>1190</v>
      </c>
      <c r="B4498">
        <f t="shared" si="9173"/>
        <v>15</v>
      </c>
      <c r="C4498">
        <f t="shared" si="9176"/>
        <v>77</v>
      </c>
      <c r="E4498">
        <f t="shared" ref="E4498" si="9212">plan_id</f>
        <v>832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10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02" t="s">
        <v>1190</v>
      </c>
      <c r="B4499">
        <f t="shared" si="9173"/>
        <v>15</v>
      </c>
      <c r="C4499">
        <f t="shared" si="9176"/>
        <v>78</v>
      </c>
      <c r="E4499">
        <f t="shared" ref="E4499" si="9214">plan_id</f>
        <v>832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10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02" t="s">
        <v>1190</v>
      </c>
      <c r="B4500">
        <f t="shared" si="9173"/>
        <v>15</v>
      </c>
      <c r="C4500">
        <f t="shared" si="9176"/>
        <v>79</v>
      </c>
      <c r="E4500">
        <f t="shared" ref="E4500" si="9216">plan_id</f>
        <v>832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10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02" t="s">
        <v>1190</v>
      </c>
      <c r="B4501">
        <f t="shared" si="9173"/>
        <v>15</v>
      </c>
      <c r="C4501">
        <f t="shared" si="9176"/>
        <v>80</v>
      </c>
      <c r="E4501">
        <f t="shared" ref="E4501" si="9218">plan_id</f>
        <v>832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10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02" t="s">
        <v>1190</v>
      </c>
      <c r="B4502">
        <f t="shared" si="9173"/>
        <v>15</v>
      </c>
      <c r="C4502">
        <f t="shared" si="9176"/>
        <v>81</v>
      </c>
      <c r="E4502">
        <f t="shared" ref="E4502" si="9220">plan_id</f>
        <v>832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10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02" t="s">
        <v>1190</v>
      </c>
      <c r="B4503">
        <f t="shared" si="9173"/>
        <v>15</v>
      </c>
      <c r="C4503">
        <f t="shared" si="9176"/>
        <v>82</v>
      </c>
      <c r="E4503">
        <f t="shared" ref="E4503" si="9222">plan_id</f>
        <v>832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10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02" t="s">
        <v>1190</v>
      </c>
      <c r="B4504">
        <f t="shared" si="9173"/>
        <v>15</v>
      </c>
      <c r="C4504">
        <f t="shared" si="9176"/>
        <v>83</v>
      </c>
      <c r="E4504">
        <f t="shared" ref="E4504" si="9224">plan_id</f>
        <v>832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10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02" t="s">
        <v>1190</v>
      </c>
      <c r="B4505">
        <f t="shared" si="9173"/>
        <v>15</v>
      </c>
      <c r="C4505">
        <f t="shared" si="9176"/>
        <v>84</v>
      </c>
      <c r="E4505">
        <f t="shared" ref="E4505" si="9226">plan_id</f>
        <v>832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10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02" t="s">
        <v>1190</v>
      </c>
      <c r="B4506">
        <f t="shared" si="9173"/>
        <v>15</v>
      </c>
      <c r="C4506">
        <f t="shared" si="9176"/>
        <v>85</v>
      </c>
      <c r="E4506">
        <f t="shared" ref="E4506" si="9228">plan_id</f>
        <v>832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10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02" t="s">
        <v>1190</v>
      </c>
      <c r="B4507">
        <f t="shared" si="9173"/>
        <v>15</v>
      </c>
      <c r="C4507">
        <f t="shared" si="9176"/>
        <v>86</v>
      </c>
      <c r="E4507">
        <f t="shared" ref="E4507" si="9230">plan_id</f>
        <v>832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10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02" t="s">
        <v>1190</v>
      </c>
      <c r="B4508">
        <f t="shared" si="9173"/>
        <v>15</v>
      </c>
      <c r="C4508">
        <f t="shared" si="9176"/>
        <v>87</v>
      </c>
      <c r="E4508">
        <f t="shared" ref="E4508" si="9232">plan_id</f>
        <v>832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10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02" t="s">
        <v>1190</v>
      </c>
      <c r="B4509">
        <f t="shared" si="9173"/>
        <v>15</v>
      </c>
      <c r="C4509">
        <f t="shared" si="9176"/>
        <v>88</v>
      </c>
      <c r="E4509">
        <f t="shared" ref="E4509" si="9234">plan_id</f>
        <v>832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10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02" t="s">
        <v>1190</v>
      </c>
      <c r="B4510">
        <f t="shared" si="9173"/>
        <v>15</v>
      </c>
      <c r="C4510">
        <f t="shared" si="9176"/>
        <v>89</v>
      </c>
      <c r="E4510">
        <f t="shared" ref="E4510" si="9236">plan_id</f>
        <v>832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10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02" t="s">
        <v>1190</v>
      </c>
      <c r="B4511">
        <f t="shared" si="9173"/>
        <v>15</v>
      </c>
      <c r="C4511">
        <f t="shared" si="9176"/>
        <v>90</v>
      </c>
      <c r="E4511">
        <f t="shared" ref="E4511" si="9238">plan_id</f>
        <v>832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10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02" t="s">
        <v>1190</v>
      </c>
      <c r="B4512">
        <f t="shared" si="9173"/>
        <v>16</v>
      </c>
      <c r="C4512">
        <f t="shared" si="9176"/>
        <v>3</v>
      </c>
      <c r="E4512">
        <f t="shared" ref="E4512" si="9240">plan_id</f>
        <v>832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10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02" t="s">
        <v>1190</v>
      </c>
      <c r="B4513">
        <f t="shared" si="9173"/>
        <v>16</v>
      </c>
      <c r="C4513">
        <f t="shared" si="9176"/>
        <v>4</v>
      </c>
      <c r="E4513">
        <f t="shared" ref="E4513" si="9242">plan_id</f>
        <v>832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10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02" t="s">
        <v>1190</v>
      </c>
      <c r="B4514">
        <f t="shared" si="9173"/>
        <v>16</v>
      </c>
      <c r="C4514">
        <f t="shared" si="9176"/>
        <v>5</v>
      </c>
      <c r="E4514">
        <f t="shared" ref="E4514" si="9244">plan_id</f>
        <v>832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10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02" t="s">
        <v>1190</v>
      </c>
      <c r="B4515">
        <f t="shared" si="9173"/>
        <v>16</v>
      </c>
      <c r="C4515">
        <f t="shared" si="9176"/>
        <v>6</v>
      </c>
      <c r="E4515">
        <f t="shared" ref="E4515" si="9246">plan_id</f>
        <v>832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10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02" t="s">
        <v>1190</v>
      </c>
      <c r="B4516">
        <f t="shared" si="9173"/>
        <v>16</v>
      </c>
      <c r="C4516">
        <f t="shared" si="9176"/>
        <v>7</v>
      </c>
      <c r="E4516">
        <f t="shared" ref="E4516" si="9248">plan_id</f>
        <v>832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10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02" t="s">
        <v>1190</v>
      </c>
      <c r="B4517">
        <f t="shared" si="9173"/>
        <v>16</v>
      </c>
      <c r="C4517">
        <f t="shared" si="9176"/>
        <v>8</v>
      </c>
      <c r="E4517">
        <f t="shared" ref="E4517" si="9250">plan_id</f>
        <v>832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10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02" t="s">
        <v>1190</v>
      </c>
      <c r="B4518">
        <f t="shared" si="9173"/>
        <v>16</v>
      </c>
      <c r="C4518">
        <f t="shared" si="9176"/>
        <v>9</v>
      </c>
      <c r="E4518">
        <f t="shared" ref="E4518" si="9252">plan_id</f>
        <v>832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10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02" t="s">
        <v>1190</v>
      </c>
      <c r="B4519">
        <f t="shared" si="9173"/>
        <v>16</v>
      </c>
      <c r="C4519">
        <f t="shared" si="9176"/>
        <v>10</v>
      </c>
      <c r="E4519">
        <f t="shared" ref="E4519" si="9254">plan_id</f>
        <v>832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10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02" t="s">
        <v>1190</v>
      </c>
      <c r="B4520">
        <f t="shared" si="9173"/>
        <v>16</v>
      </c>
      <c r="C4520">
        <f t="shared" si="9176"/>
        <v>11</v>
      </c>
      <c r="E4520">
        <f t="shared" ref="E4520" si="9256">plan_id</f>
        <v>832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10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02" t="s">
        <v>1190</v>
      </c>
      <c r="B4521">
        <f t="shared" si="9173"/>
        <v>16</v>
      </c>
      <c r="C4521">
        <f t="shared" si="9176"/>
        <v>12</v>
      </c>
      <c r="E4521">
        <f t="shared" ref="E4521" si="9258">plan_id</f>
        <v>832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10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02" t="s">
        <v>1190</v>
      </c>
      <c r="B4522">
        <f t="shared" si="9173"/>
        <v>16</v>
      </c>
      <c r="C4522">
        <f t="shared" si="9176"/>
        <v>13</v>
      </c>
      <c r="E4522">
        <f t="shared" ref="E4522" si="9260">plan_id</f>
        <v>832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10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02" t="s">
        <v>1190</v>
      </c>
      <c r="B4523">
        <f t="shared" si="9173"/>
        <v>16</v>
      </c>
      <c r="C4523">
        <f t="shared" si="9176"/>
        <v>14</v>
      </c>
      <c r="E4523">
        <f t="shared" ref="E4523" si="9262">plan_id</f>
        <v>832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10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02" t="s">
        <v>1190</v>
      </c>
      <c r="B4524">
        <f t="shared" si="9173"/>
        <v>16</v>
      </c>
      <c r="C4524">
        <f t="shared" si="9176"/>
        <v>15</v>
      </c>
      <c r="E4524">
        <f t="shared" ref="E4524" si="9264">plan_id</f>
        <v>832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10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02" t="s">
        <v>1190</v>
      </c>
      <c r="B4525">
        <f t="shared" si="9173"/>
        <v>16</v>
      </c>
      <c r="C4525">
        <f t="shared" si="9176"/>
        <v>16</v>
      </c>
      <c r="E4525">
        <f t="shared" ref="E4525" si="9266">plan_id</f>
        <v>832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10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02" t="s">
        <v>1190</v>
      </c>
      <c r="B4526">
        <f t="shared" si="9173"/>
        <v>16</v>
      </c>
      <c r="C4526">
        <f t="shared" si="9176"/>
        <v>17</v>
      </c>
      <c r="E4526">
        <f t="shared" ref="E4526" si="9268">plan_id</f>
        <v>832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10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02" t="s">
        <v>1190</v>
      </c>
      <c r="B4527">
        <f t="shared" si="9173"/>
        <v>16</v>
      </c>
      <c r="C4527">
        <f t="shared" si="9176"/>
        <v>18</v>
      </c>
      <c r="E4527">
        <f t="shared" ref="E4527" si="9270">plan_id</f>
        <v>832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10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02" t="s">
        <v>1190</v>
      </c>
      <c r="B4528">
        <f t="shared" si="9173"/>
        <v>16</v>
      </c>
      <c r="C4528">
        <f t="shared" si="9176"/>
        <v>19</v>
      </c>
      <c r="E4528">
        <f t="shared" ref="E4528" si="9272">plan_id</f>
        <v>832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10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02" t="s">
        <v>1190</v>
      </c>
      <c r="B4529">
        <f t="shared" si="9173"/>
        <v>16</v>
      </c>
      <c r="C4529">
        <f t="shared" si="9176"/>
        <v>20</v>
      </c>
      <c r="E4529">
        <f t="shared" ref="E4529" si="9274">plan_id</f>
        <v>832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10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02" t="s">
        <v>1190</v>
      </c>
      <c r="B4530">
        <f t="shared" si="9173"/>
        <v>16</v>
      </c>
      <c r="C4530">
        <f t="shared" si="9176"/>
        <v>21</v>
      </c>
      <c r="E4530">
        <f t="shared" ref="E4530" si="9276">plan_id</f>
        <v>832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10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02" t="s">
        <v>1190</v>
      </c>
      <c r="B4531">
        <f t="shared" si="9173"/>
        <v>16</v>
      </c>
      <c r="C4531">
        <f t="shared" si="9176"/>
        <v>22</v>
      </c>
      <c r="E4531">
        <f t="shared" ref="E4531" si="9278">plan_id</f>
        <v>832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10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02" t="s">
        <v>1190</v>
      </c>
      <c r="B4532">
        <f t="shared" si="9173"/>
        <v>16</v>
      </c>
      <c r="C4532">
        <f t="shared" si="9176"/>
        <v>23</v>
      </c>
      <c r="E4532">
        <f t="shared" ref="E4532" si="9280">plan_id</f>
        <v>832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10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02" t="s">
        <v>1190</v>
      </c>
      <c r="B4533">
        <f t="shared" si="9173"/>
        <v>16</v>
      </c>
      <c r="C4533">
        <f t="shared" si="9176"/>
        <v>24</v>
      </c>
      <c r="E4533">
        <f t="shared" ref="E4533" si="9282">plan_id</f>
        <v>832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10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02" t="s">
        <v>1190</v>
      </c>
      <c r="B4534">
        <f t="shared" si="9173"/>
        <v>16</v>
      </c>
      <c r="C4534">
        <f t="shared" si="9176"/>
        <v>25</v>
      </c>
      <c r="E4534">
        <f t="shared" ref="E4534" si="9284">plan_id</f>
        <v>832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10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02" t="s">
        <v>1190</v>
      </c>
      <c r="B4535">
        <f t="shared" si="9173"/>
        <v>16</v>
      </c>
      <c r="C4535">
        <f t="shared" si="9176"/>
        <v>26</v>
      </c>
      <c r="E4535">
        <f t="shared" ref="E4535" si="9286">plan_id</f>
        <v>832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10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02" t="s">
        <v>1190</v>
      </c>
      <c r="B4536">
        <f t="shared" si="9173"/>
        <v>16</v>
      </c>
      <c r="C4536">
        <f t="shared" si="9176"/>
        <v>27</v>
      </c>
      <c r="E4536">
        <f t="shared" ref="E4536" si="9288">plan_id</f>
        <v>832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10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02" t="s">
        <v>1190</v>
      </c>
      <c r="B4537">
        <f t="shared" si="9173"/>
        <v>16</v>
      </c>
      <c r="C4537">
        <f t="shared" si="9176"/>
        <v>28</v>
      </c>
      <c r="E4537">
        <f t="shared" ref="E4537" si="9290">plan_id</f>
        <v>832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10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02" t="s">
        <v>1190</v>
      </c>
      <c r="B4538">
        <f t="shared" si="9173"/>
        <v>16</v>
      </c>
      <c r="C4538">
        <f t="shared" si="9176"/>
        <v>29</v>
      </c>
      <c r="E4538">
        <f t="shared" ref="E4538" si="9292">plan_id</f>
        <v>832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10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02" t="s">
        <v>1190</v>
      </c>
      <c r="B4539">
        <f t="shared" si="9173"/>
        <v>16</v>
      </c>
      <c r="C4539">
        <f t="shared" si="9176"/>
        <v>30</v>
      </c>
      <c r="E4539">
        <f t="shared" ref="E4539" si="9294">plan_id</f>
        <v>832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10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02" t="s">
        <v>1190</v>
      </c>
      <c r="B4540">
        <f t="shared" si="9173"/>
        <v>16</v>
      </c>
      <c r="C4540">
        <f t="shared" si="9176"/>
        <v>31</v>
      </c>
      <c r="E4540">
        <f t="shared" ref="E4540" si="9296">plan_id</f>
        <v>832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10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02" t="s">
        <v>1190</v>
      </c>
      <c r="B4541">
        <f t="shared" si="9173"/>
        <v>16</v>
      </c>
      <c r="C4541">
        <f t="shared" si="9176"/>
        <v>32</v>
      </c>
      <c r="E4541">
        <f t="shared" ref="E4541" si="9298">plan_id</f>
        <v>832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10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02" t="s">
        <v>1190</v>
      </c>
      <c r="B4542">
        <f t="shared" si="9173"/>
        <v>16</v>
      </c>
      <c r="C4542">
        <f t="shared" si="9176"/>
        <v>33</v>
      </c>
      <c r="E4542">
        <f t="shared" ref="E4542" si="9300">plan_id</f>
        <v>832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10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02" t="s">
        <v>1190</v>
      </c>
      <c r="B4543">
        <f t="shared" si="9173"/>
        <v>16</v>
      </c>
      <c r="C4543">
        <f t="shared" si="9176"/>
        <v>34</v>
      </c>
      <c r="E4543">
        <f t="shared" ref="E4543" si="9302">plan_id</f>
        <v>832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10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02" t="s">
        <v>1190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832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10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02" t="s">
        <v>1190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832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10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02" t="s">
        <v>1190</v>
      </c>
      <c r="B4546">
        <f t="shared" si="9304"/>
        <v>16</v>
      </c>
      <c r="C4546">
        <f t="shared" si="9307"/>
        <v>37</v>
      </c>
      <c r="E4546">
        <f t="shared" ref="E4546" si="9310">plan_id</f>
        <v>832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10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02" t="s">
        <v>1190</v>
      </c>
      <c r="B4547">
        <f t="shared" si="9304"/>
        <v>16</v>
      </c>
      <c r="C4547">
        <f t="shared" si="9307"/>
        <v>38</v>
      </c>
      <c r="E4547">
        <f t="shared" ref="E4547" si="9312">plan_id</f>
        <v>832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10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02" t="s">
        <v>1190</v>
      </c>
      <c r="B4548">
        <f t="shared" si="9304"/>
        <v>16</v>
      </c>
      <c r="C4548">
        <f t="shared" si="9307"/>
        <v>39</v>
      </c>
      <c r="E4548">
        <f t="shared" ref="E4548" si="9314">plan_id</f>
        <v>832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10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02" t="s">
        <v>1190</v>
      </c>
      <c r="B4549">
        <f t="shared" si="9304"/>
        <v>16</v>
      </c>
      <c r="C4549">
        <f t="shared" si="9307"/>
        <v>40</v>
      </c>
      <c r="E4549">
        <f t="shared" ref="E4549" si="9316">plan_id</f>
        <v>832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10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02" t="s">
        <v>1190</v>
      </c>
      <c r="B4550">
        <f t="shared" si="9304"/>
        <v>16</v>
      </c>
      <c r="C4550">
        <f t="shared" si="9307"/>
        <v>41</v>
      </c>
      <c r="E4550">
        <f t="shared" ref="E4550" si="9318">plan_id</f>
        <v>832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10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02" t="s">
        <v>1190</v>
      </c>
      <c r="B4551">
        <f t="shared" si="9304"/>
        <v>16</v>
      </c>
      <c r="C4551">
        <f t="shared" si="9307"/>
        <v>42</v>
      </c>
      <c r="E4551">
        <f t="shared" ref="E4551" si="9320">plan_id</f>
        <v>832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10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02" t="s">
        <v>1190</v>
      </c>
      <c r="B4552">
        <f t="shared" si="9304"/>
        <v>16</v>
      </c>
      <c r="C4552">
        <f t="shared" si="9307"/>
        <v>43</v>
      </c>
      <c r="E4552">
        <f t="shared" ref="E4552" si="9322">plan_id</f>
        <v>832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10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02" t="s">
        <v>1190</v>
      </c>
      <c r="B4553">
        <f t="shared" si="9304"/>
        <v>16</v>
      </c>
      <c r="C4553">
        <f t="shared" si="9307"/>
        <v>44</v>
      </c>
      <c r="E4553">
        <f t="shared" ref="E4553" si="9324">plan_id</f>
        <v>832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10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02" t="s">
        <v>1190</v>
      </c>
      <c r="B4554">
        <f t="shared" si="9304"/>
        <v>16</v>
      </c>
      <c r="C4554">
        <f t="shared" si="9307"/>
        <v>45</v>
      </c>
      <c r="E4554">
        <f t="shared" ref="E4554" si="9326">plan_id</f>
        <v>832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10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02" t="s">
        <v>1190</v>
      </c>
      <c r="B4555">
        <f t="shared" si="9304"/>
        <v>16</v>
      </c>
      <c r="C4555">
        <f t="shared" si="9307"/>
        <v>46</v>
      </c>
      <c r="E4555">
        <f t="shared" ref="E4555" si="9329">plan_id</f>
        <v>832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10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02" t="s">
        <v>1190</v>
      </c>
      <c r="B4556">
        <f t="shared" si="9304"/>
        <v>16</v>
      </c>
      <c r="C4556">
        <f t="shared" si="9307"/>
        <v>47</v>
      </c>
      <c r="E4556">
        <f t="shared" ref="E4556" si="9331">plan_id</f>
        <v>832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10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02" t="s">
        <v>1190</v>
      </c>
      <c r="B4557">
        <f t="shared" si="9304"/>
        <v>16</v>
      </c>
      <c r="C4557">
        <f t="shared" si="9307"/>
        <v>48</v>
      </c>
      <c r="E4557">
        <f t="shared" ref="E4557" si="9333">plan_id</f>
        <v>832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10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02" t="s">
        <v>1190</v>
      </c>
      <c r="B4558">
        <f t="shared" si="9304"/>
        <v>16</v>
      </c>
      <c r="C4558">
        <f t="shared" si="9307"/>
        <v>49</v>
      </c>
      <c r="E4558">
        <f t="shared" ref="E4558" si="9335">plan_id</f>
        <v>832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10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02" t="s">
        <v>1190</v>
      </c>
      <c r="B4559">
        <f t="shared" si="9304"/>
        <v>16</v>
      </c>
      <c r="C4559">
        <f t="shared" si="9307"/>
        <v>50</v>
      </c>
      <c r="E4559">
        <f t="shared" ref="E4559" si="9337">plan_id</f>
        <v>832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10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02" t="s">
        <v>1190</v>
      </c>
      <c r="B4560">
        <f t="shared" si="9304"/>
        <v>16</v>
      </c>
      <c r="C4560">
        <f t="shared" si="9307"/>
        <v>51</v>
      </c>
      <c r="E4560">
        <f t="shared" ref="E4560" si="9339">plan_id</f>
        <v>832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10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02" t="s">
        <v>1190</v>
      </c>
      <c r="B4561">
        <f t="shared" si="9304"/>
        <v>16</v>
      </c>
      <c r="C4561">
        <f t="shared" si="9307"/>
        <v>52</v>
      </c>
      <c r="E4561">
        <f t="shared" ref="E4561" si="9341">plan_id</f>
        <v>832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10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02" t="s">
        <v>1190</v>
      </c>
      <c r="B4562">
        <f t="shared" si="9304"/>
        <v>16</v>
      </c>
      <c r="C4562">
        <f t="shared" si="9307"/>
        <v>53</v>
      </c>
      <c r="E4562">
        <f t="shared" ref="E4562" si="9343">plan_id</f>
        <v>832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10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02" t="s">
        <v>1190</v>
      </c>
      <c r="B4563">
        <f t="shared" si="9304"/>
        <v>16</v>
      </c>
      <c r="C4563">
        <f t="shared" si="9307"/>
        <v>54</v>
      </c>
      <c r="E4563">
        <f t="shared" ref="E4563" si="9345">plan_id</f>
        <v>832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10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02" t="s">
        <v>1190</v>
      </c>
      <c r="B4564">
        <f t="shared" si="9304"/>
        <v>16</v>
      </c>
      <c r="C4564">
        <f t="shared" si="9307"/>
        <v>55</v>
      </c>
      <c r="E4564">
        <f t="shared" ref="E4564" si="9347">plan_id</f>
        <v>832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10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02" t="s">
        <v>1190</v>
      </c>
      <c r="B4565">
        <f t="shared" si="9304"/>
        <v>16</v>
      </c>
      <c r="C4565">
        <f t="shared" si="9307"/>
        <v>56</v>
      </c>
      <c r="E4565">
        <f t="shared" ref="E4565" si="9349">plan_id</f>
        <v>832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10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02" t="s">
        <v>1190</v>
      </c>
      <c r="B4566">
        <f t="shared" si="9304"/>
        <v>16</v>
      </c>
      <c r="C4566">
        <f t="shared" si="9307"/>
        <v>57</v>
      </c>
      <c r="E4566">
        <f t="shared" ref="E4566" si="9351">plan_id</f>
        <v>832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10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02" t="s">
        <v>1190</v>
      </c>
      <c r="B4567">
        <f t="shared" si="9304"/>
        <v>16</v>
      </c>
      <c r="C4567">
        <f t="shared" si="9307"/>
        <v>58</v>
      </c>
      <c r="E4567">
        <f t="shared" ref="E4567" si="9353">plan_id</f>
        <v>832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10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02" t="s">
        <v>1190</v>
      </c>
      <c r="B4568">
        <f t="shared" si="9304"/>
        <v>16</v>
      </c>
      <c r="C4568">
        <f t="shared" si="9307"/>
        <v>59</v>
      </c>
      <c r="E4568">
        <f t="shared" ref="E4568" si="9355">plan_id</f>
        <v>832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10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02" t="s">
        <v>1190</v>
      </c>
      <c r="B4569">
        <f t="shared" si="9304"/>
        <v>16</v>
      </c>
      <c r="C4569">
        <f t="shared" si="9307"/>
        <v>60</v>
      </c>
      <c r="E4569">
        <f t="shared" ref="E4569" si="9357">plan_id</f>
        <v>832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10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02" t="s">
        <v>1190</v>
      </c>
      <c r="B4570">
        <f t="shared" si="9304"/>
        <v>16</v>
      </c>
      <c r="C4570">
        <f t="shared" si="9307"/>
        <v>61</v>
      </c>
      <c r="E4570">
        <f t="shared" ref="E4570" si="9359">plan_id</f>
        <v>832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10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02" t="s">
        <v>1190</v>
      </c>
      <c r="B4571">
        <f t="shared" si="9304"/>
        <v>16</v>
      </c>
      <c r="C4571">
        <f t="shared" si="9307"/>
        <v>62</v>
      </c>
      <c r="E4571">
        <f t="shared" ref="E4571" si="9361">plan_id</f>
        <v>832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10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02" t="s">
        <v>1190</v>
      </c>
      <c r="B4572">
        <f t="shared" si="9304"/>
        <v>16</v>
      </c>
      <c r="C4572">
        <f t="shared" si="9307"/>
        <v>63</v>
      </c>
      <c r="E4572">
        <f t="shared" ref="E4572" si="9363">plan_id</f>
        <v>832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10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02" t="s">
        <v>1190</v>
      </c>
      <c r="B4573">
        <f t="shared" si="9304"/>
        <v>16</v>
      </c>
      <c r="C4573">
        <f t="shared" si="9307"/>
        <v>64</v>
      </c>
      <c r="E4573">
        <f t="shared" ref="E4573" si="9365">plan_id</f>
        <v>832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10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02" t="s">
        <v>1190</v>
      </c>
      <c r="B4574">
        <f t="shared" si="9304"/>
        <v>16</v>
      </c>
      <c r="C4574">
        <f t="shared" si="9307"/>
        <v>65</v>
      </c>
      <c r="E4574">
        <f t="shared" ref="E4574" si="9367">plan_id</f>
        <v>832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10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02" t="s">
        <v>1190</v>
      </c>
      <c r="B4575">
        <f t="shared" si="9304"/>
        <v>16</v>
      </c>
      <c r="C4575">
        <f t="shared" si="9307"/>
        <v>66</v>
      </c>
      <c r="E4575">
        <f t="shared" ref="E4575" si="9369">plan_id</f>
        <v>832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10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02" t="s">
        <v>1190</v>
      </c>
      <c r="B4576">
        <f t="shared" si="9304"/>
        <v>16</v>
      </c>
      <c r="C4576">
        <f t="shared" si="9307"/>
        <v>67</v>
      </c>
      <c r="E4576">
        <f t="shared" ref="E4576" si="9371">plan_id</f>
        <v>832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10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02" t="s">
        <v>1190</v>
      </c>
      <c r="B4577">
        <f t="shared" si="9304"/>
        <v>16</v>
      </c>
      <c r="C4577">
        <f t="shared" si="9307"/>
        <v>68</v>
      </c>
      <c r="E4577">
        <f t="shared" ref="E4577" si="9373">plan_id</f>
        <v>832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10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02" t="s">
        <v>1190</v>
      </c>
      <c r="B4578">
        <f t="shared" si="9304"/>
        <v>16</v>
      </c>
      <c r="C4578">
        <f t="shared" si="9307"/>
        <v>69</v>
      </c>
      <c r="E4578">
        <f t="shared" ref="E4578" si="9375">plan_id</f>
        <v>832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10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02" t="s">
        <v>1190</v>
      </c>
      <c r="B4579">
        <f t="shared" si="9304"/>
        <v>16</v>
      </c>
      <c r="C4579">
        <f t="shared" si="9307"/>
        <v>70</v>
      </c>
      <c r="E4579">
        <f t="shared" ref="E4579" si="9377">plan_id</f>
        <v>832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10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02" t="s">
        <v>1190</v>
      </c>
      <c r="B4580">
        <f t="shared" si="9304"/>
        <v>16</v>
      </c>
      <c r="C4580">
        <f t="shared" si="9307"/>
        <v>71</v>
      </c>
      <c r="E4580">
        <f t="shared" ref="E4580" si="9379">plan_id</f>
        <v>832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10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02" t="s">
        <v>1190</v>
      </c>
      <c r="B4581">
        <f t="shared" si="9304"/>
        <v>16</v>
      </c>
      <c r="C4581">
        <f t="shared" si="9307"/>
        <v>72</v>
      </c>
      <c r="E4581">
        <f t="shared" ref="E4581" si="9381">plan_id</f>
        <v>832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10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02" t="s">
        <v>1190</v>
      </c>
      <c r="B4582">
        <f t="shared" si="9304"/>
        <v>16</v>
      </c>
      <c r="C4582">
        <f t="shared" si="9307"/>
        <v>73</v>
      </c>
      <c r="E4582">
        <f t="shared" ref="E4582" si="9383">plan_id</f>
        <v>832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10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02" t="s">
        <v>1190</v>
      </c>
      <c r="B4583">
        <f t="shared" si="9304"/>
        <v>16</v>
      </c>
      <c r="C4583">
        <f t="shared" si="9307"/>
        <v>74</v>
      </c>
      <c r="E4583">
        <f t="shared" ref="E4583" si="9385">plan_id</f>
        <v>832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10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02" t="s">
        <v>1190</v>
      </c>
      <c r="B4584">
        <f t="shared" si="9304"/>
        <v>16</v>
      </c>
      <c r="C4584">
        <f t="shared" si="9307"/>
        <v>75</v>
      </c>
      <c r="E4584">
        <f t="shared" ref="E4584" si="9387">plan_id</f>
        <v>832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10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02" t="s">
        <v>1190</v>
      </c>
      <c r="B4585">
        <f t="shared" si="9304"/>
        <v>16</v>
      </c>
      <c r="C4585">
        <f t="shared" si="9307"/>
        <v>76</v>
      </c>
      <c r="E4585">
        <f t="shared" ref="E4585" si="9389">plan_id</f>
        <v>832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10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02" t="s">
        <v>1190</v>
      </c>
      <c r="B4586">
        <f t="shared" si="9304"/>
        <v>16</v>
      </c>
      <c r="C4586">
        <f t="shared" si="9307"/>
        <v>77</v>
      </c>
      <c r="E4586">
        <f t="shared" ref="E4586" si="9391">plan_id</f>
        <v>832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10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02" t="s">
        <v>1190</v>
      </c>
      <c r="B4587">
        <f t="shared" si="9304"/>
        <v>16</v>
      </c>
      <c r="C4587">
        <f t="shared" si="9307"/>
        <v>78</v>
      </c>
      <c r="E4587">
        <f t="shared" ref="E4587" si="9393">plan_id</f>
        <v>832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10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02" t="s">
        <v>1190</v>
      </c>
      <c r="B4588">
        <f t="shared" si="9304"/>
        <v>16</v>
      </c>
      <c r="C4588">
        <f t="shared" si="9307"/>
        <v>79</v>
      </c>
      <c r="E4588">
        <f t="shared" ref="E4588" si="9395">plan_id</f>
        <v>832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10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02" t="s">
        <v>1190</v>
      </c>
      <c r="B4589">
        <f t="shared" si="9304"/>
        <v>16</v>
      </c>
      <c r="C4589">
        <f t="shared" si="9307"/>
        <v>80</v>
      </c>
      <c r="E4589">
        <f t="shared" ref="E4589" si="9397">plan_id</f>
        <v>832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10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02" t="s">
        <v>1190</v>
      </c>
      <c r="B4590">
        <f t="shared" si="9304"/>
        <v>16</v>
      </c>
      <c r="C4590">
        <f t="shared" si="9307"/>
        <v>81</v>
      </c>
      <c r="E4590">
        <f t="shared" ref="E4590" si="9399">plan_id</f>
        <v>832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10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02" t="s">
        <v>1190</v>
      </c>
      <c r="B4591">
        <f t="shared" si="9304"/>
        <v>16</v>
      </c>
      <c r="C4591">
        <f t="shared" si="9307"/>
        <v>82</v>
      </c>
      <c r="E4591">
        <f t="shared" ref="E4591" si="9401">plan_id</f>
        <v>832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10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02" t="s">
        <v>1190</v>
      </c>
      <c r="B4592">
        <f t="shared" si="9304"/>
        <v>16</v>
      </c>
      <c r="C4592">
        <f t="shared" si="9307"/>
        <v>83</v>
      </c>
      <c r="E4592">
        <f t="shared" ref="E4592" si="9403">plan_id</f>
        <v>832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10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02" t="s">
        <v>1190</v>
      </c>
      <c r="B4593">
        <f t="shared" si="9304"/>
        <v>16</v>
      </c>
      <c r="C4593">
        <f t="shared" si="9307"/>
        <v>84</v>
      </c>
      <c r="E4593">
        <f t="shared" ref="E4593" si="9405">plan_id</f>
        <v>832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10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02" t="s">
        <v>1190</v>
      </c>
      <c r="B4594">
        <f t="shared" si="9304"/>
        <v>16</v>
      </c>
      <c r="C4594">
        <f t="shared" si="9307"/>
        <v>85</v>
      </c>
      <c r="E4594">
        <f t="shared" ref="E4594" si="9407">plan_id</f>
        <v>832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10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02" t="s">
        <v>1190</v>
      </c>
      <c r="B4595">
        <f t="shared" si="9304"/>
        <v>16</v>
      </c>
      <c r="C4595">
        <f t="shared" si="9307"/>
        <v>86</v>
      </c>
      <c r="E4595">
        <f t="shared" ref="E4595" si="9409">plan_id</f>
        <v>832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10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02" t="s">
        <v>1190</v>
      </c>
      <c r="B4596">
        <f t="shared" si="9304"/>
        <v>16</v>
      </c>
      <c r="C4596">
        <f t="shared" si="9307"/>
        <v>87</v>
      </c>
      <c r="E4596">
        <f t="shared" ref="E4596" si="9411">plan_id</f>
        <v>832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10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02" t="s">
        <v>1190</v>
      </c>
      <c r="B4597">
        <f t="shared" si="9304"/>
        <v>16</v>
      </c>
      <c r="C4597">
        <f t="shared" si="9307"/>
        <v>88</v>
      </c>
      <c r="E4597">
        <f t="shared" ref="E4597" si="9413">plan_id</f>
        <v>832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10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02" t="s">
        <v>1190</v>
      </c>
      <c r="B4598">
        <f t="shared" si="9304"/>
        <v>16</v>
      </c>
      <c r="C4598">
        <f t="shared" si="9307"/>
        <v>89</v>
      </c>
      <c r="E4598">
        <f t="shared" ref="E4598" si="9415">plan_id</f>
        <v>832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10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02" t="s">
        <v>1190</v>
      </c>
      <c r="B4599">
        <f t="shared" si="9304"/>
        <v>16</v>
      </c>
      <c r="C4599">
        <f t="shared" si="9307"/>
        <v>90</v>
      </c>
      <c r="E4599">
        <f t="shared" ref="E4599" si="9417">plan_id</f>
        <v>832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10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02" t="s">
        <v>1190</v>
      </c>
      <c r="B4600">
        <f t="shared" si="9304"/>
        <v>17</v>
      </c>
      <c r="C4600">
        <f t="shared" si="9307"/>
        <v>3</v>
      </c>
      <c r="E4600">
        <f t="shared" ref="E4600" si="9419">plan_id</f>
        <v>832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10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02" t="s">
        <v>1190</v>
      </c>
      <c r="B4601">
        <f t="shared" si="9304"/>
        <v>17</v>
      </c>
      <c r="C4601">
        <f t="shared" si="9307"/>
        <v>4</v>
      </c>
      <c r="E4601">
        <f t="shared" ref="E4601" si="9421">plan_id</f>
        <v>832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10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02" t="s">
        <v>1190</v>
      </c>
      <c r="B4602">
        <f t="shared" si="9304"/>
        <v>17</v>
      </c>
      <c r="C4602">
        <f t="shared" si="9307"/>
        <v>5</v>
      </c>
      <c r="E4602">
        <f t="shared" ref="E4602" si="9423">plan_id</f>
        <v>832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10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02" t="s">
        <v>1190</v>
      </c>
      <c r="B4603">
        <f t="shared" si="9304"/>
        <v>17</v>
      </c>
      <c r="C4603">
        <f t="shared" si="9307"/>
        <v>6</v>
      </c>
      <c r="E4603">
        <f t="shared" ref="E4603" si="9425">plan_id</f>
        <v>832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10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02" t="s">
        <v>1190</v>
      </c>
      <c r="B4604">
        <f t="shared" si="9304"/>
        <v>17</v>
      </c>
      <c r="C4604">
        <f t="shared" si="9307"/>
        <v>7</v>
      </c>
      <c r="E4604">
        <f t="shared" ref="E4604" si="9427">plan_id</f>
        <v>832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10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02" t="s">
        <v>1190</v>
      </c>
      <c r="B4605">
        <f t="shared" si="9304"/>
        <v>17</v>
      </c>
      <c r="C4605">
        <f t="shared" si="9307"/>
        <v>8</v>
      </c>
      <c r="E4605">
        <f t="shared" ref="E4605" si="9429">plan_id</f>
        <v>832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10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02" t="s">
        <v>1190</v>
      </c>
      <c r="B4606">
        <f t="shared" si="9304"/>
        <v>17</v>
      </c>
      <c r="C4606">
        <f t="shared" si="9307"/>
        <v>9</v>
      </c>
      <c r="E4606">
        <f t="shared" ref="E4606" si="9431">plan_id</f>
        <v>832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10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02" t="s">
        <v>1190</v>
      </c>
      <c r="B4607">
        <f t="shared" si="9304"/>
        <v>17</v>
      </c>
      <c r="C4607">
        <f t="shared" si="9307"/>
        <v>10</v>
      </c>
      <c r="E4607">
        <f t="shared" ref="E4607" si="9433">plan_id</f>
        <v>832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10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02" t="s">
        <v>1190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832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10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02" t="s">
        <v>1190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832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10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02" t="s">
        <v>1190</v>
      </c>
      <c r="B4610">
        <f t="shared" si="9435"/>
        <v>17</v>
      </c>
      <c r="C4610">
        <f t="shared" si="9438"/>
        <v>13</v>
      </c>
      <c r="E4610">
        <f t="shared" ref="E4610" si="9441">plan_id</f>
        <v>832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10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02" t="s">
        <v>1190</v>
      </c>
      <c r="B4611">
        <f t="shared" si="9435"/>
        <v>17</v>
      </c>
      <c r="C4611">
        <f t="shared" si="9438"/>
        <v>14</v>
      </c>
      <c r="E4611">
        <f t="shared" ref="E4611" si="9443">plan_id</f>
        <v>832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10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02" t="s">
        <v>1190</v>
      </c>
      <c r="B4612">
        <f t="shared" si="9435"/>
        <v>17</v>
      </c>
      <c r="C4612">
        <f t="shared" si="9438"/>
        <v>15</v>
      </c>
      <c r="E4612">
        <f t="shared" ref="E4612" si="9445">plan_id</f>
        <v>832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10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02" t="s">
        <v>1190</v>
      </c>
      <c r="B4613">
        <f t="shared" si="9435"/>
        <v>17</v>
      </c>
      <c r="C4613">
        <f t="shared" si="9438"/>
        <v>16</v>
      </c>
      <c r="E4613">
        <f t="shared" ref="E4613" si="9447">plan_id</f>
        <v>832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10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02" t="s">
        <v>1190</v>
      </c>
      <c r="B4614">
        <f t="shared" si="9435"/>
        <v>17</v>
      </c>
      <c r="C4614">
        <f t="shared" si="9438"/>
        <v>17</v>
      </c>
      <c r="E4614">
        <f t="shared" ref="E4614" si="9449">plan_id</f>
        <v>832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10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02" t="s">
        <v>1190</v>
      </c>
      <c r="B4615">
        <f t="shared" si="9435"/>
        <v>17</v>
      </c>
      <c r="C4615">
        <f t="shared" si="9438"/>
        <v>18</v>
      </c>
      <c r="E4615">
        <f t="shared" ref="E4615" si="9451">plan_id</f>
        <v>832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10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02" t="s">
        <v>1190</v>
      </c>
      <c r="B4616">
        <f t="shared" si="9435"/>
        <v>17</v>
      </c>
      <c r="C4616">
        <f t="shared" si="9438"/>
        <v>19</v>
      </c>
      <c r="E4616">
        <f t="shared" ref="E4616" si="9453">plan_id</f>
        <v>832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10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02" t="s">
        <v>1190</v>
      </c>
      <c r="B4617">
        <f t="shared" si="9435"/>
        <v>17</v>
      </c>
      <c r="C4617">
        <f t="shared" si="9438"/>
        <v>20</v>
      </c>
      <c r="E4617">
        <f t="shared" ref="E4617" si="9455">plan_id</f>
        <v>832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10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02" t="s">
        <v>1190</v>
      </c>
      <c r="B4618">
        <f t="shared" si="9435"/>
        <v>17</v>
      </c>
      <c r="C4618">
        <f t="shared" si="9438"/>
        <v>21</v>
      </c>
      <c r="E4618">
        <f t="shared" ref="E4618" si="9457">plan_id</f>
        <v>832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10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02" t="s">
        <v>1190</v>
      </c>
      <c r="B4619">
        <f t="shared" si="9435"/>
        <v>17</v>
      </c>
      <c r="C4619">
        <f t="shared" si="9438"/>
        <v>22</v>
      </c>
      <c r="E4619">
        <f t="shared" ref="E4619" si="9460">plan_id</f>
        <v>832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10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02" t="s">
        <v>1190</v>
      </c>
      <c r="B4620">
        <f t="shared" si="9435"/>
        <v>17</v>
      </c>
      <c r="C4620">
        <f t="shared" si="9438"/>
        <v>23</v>
      </c>
      <c r="E4620">
        <f t="shared" ref="E4620" si="9462">plan_id</f>
        <v>832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10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02" t="s">
        <v>1190</v>
      </c>
      <c r="B4621">
        <f t="shared" si="9435"/>
        <v>17</v>
      </c>
      <c r="C4621">
        <f t="shared" si="9438"/>
        <v>24</v>
      </c>
      <c r="E4621">
        <f t="shared" ref="E4621" si="9464">plan_id</f>
        <v>832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10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02" t="s">
        <v>1190</v>
      </c>
      <c r="B4622">
        <f t="shared" si="9435"/>
        <v>17</v>
      </c>
      <c r="C4622">
        <f t="shared" si="9438"/>
        <v>25</v>
      </c>
      <c r="E4622">
        <f t="shared" ref="E4622" si="9466">plan_id</f>
        <v>832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10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02" t="s">
        <v>1190</v>
      </c>
      <c r="B4623">
        <f t="shared" si="9435"/>
        <v>17</v>
      </c>
      <c r="C4623">
        <f t="shared" si="9438"/>
        <v>26</v>
      </c>
      <c r="E4623">
        <f t="shared" ref="E4623" si="9468">plan_id</f>
        <v>832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10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02" t="s">
        <v>1190</v>
      </c>
      <c r="B4624">
        <f t="shared" si="9435"/>
        <v>17</v>
      </c>
      <c r="C4624">
        <f t="shared" si="9438"/>
        <v>27</v>
      </c>
      <c r="E4624">
        <f t="shared" ref="E4624" si="9470">plan_id</f>
        <v>832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10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02" t="s">
        <v>1190</v>
      </c>
      <c r="B4625">
        <f t="shared" si="9435"/>
        <v>17</v>
      </c>
      <c r="C4625">
        <f t="shared" si="9438"/>
        <v>28</v>
      </c>
      <c r="E4625">
        <f t="shared" ref="E4625" si="9472">plan_id</f>
        <v>832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10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02" t="s">
        <v>1190</v>
      </c>
      <c r="B4626">
        <f t="shared" si="9435"/>
        <v>17</v>
      </c>
      <c r="C4626">
        <f t="shared" si="9438"/>
        <v>29</v>
      </c>
      <c r="E4626">
        <f t="shared" ref="E4626" si="9474">plan_id</f>
        <v>832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10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02" t="s">
        <v>1190</v>
      </c>
      <c r="B4627">
        <f t="shared" si="9435"/>
        <v>17</v>
      </c>
      <c r="C4627">
        <f t="shared" si="9438"/>
        <v>30</v>
      </c>
      <c r="E4627">
        <f t="shared" ref="E4627" si="9476">plan_id</f>
        <v>832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10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02" t="s">
        <v>1190</v>
      </c>
      <c r="B4628">
        <f t="shared" si="9435"/>
        <v>17</v>
      </c>
      <c r="C4628">
        <f t="shared" si="9438"/>
        <v>31</v>
      </c>
      <c r="E4628">
        <f t="shared" ref="E4628" si="9478">plan_id</f>
        <v>832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10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02" t="s">
        <v>1190</v>
      </c>
      <c r="B4629">
        <f t="shared" si="9435"/>
        <v>17</v>
      </c>
      <c r="C4629">
        <f t="shared" si="9438"/>
        <v>32</v>
      </c>
      <c r="E4629">
        <f t="shared" ref="E4629" si="9480">plan_id</f>
        <v>832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10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02" t="s">
        <v>1190</v>
      </c>
      <c r="B4630">
        <f t="shared" si="9435"/>
        <v>17</v>
      </c>
      <c r="C4630">
        <f t="shared" si="9438"/>
        <v>33</v>
      </c>
      <c r="E4630">
        <f t="shared" ref="E4630" si="9482">plan_id</f>
        <v>832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10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02" t="s">
        <v>1190</v>
      </c>
      <c r="B4631">
        <f t="shared" si="9435"/>
        <v>17</v>
      </c>
      <c r="C4631">
        <f t="shared" si="9438"/>
        <v>34</v>
      </c>
      <c r="E4631">
        <f t="shared" ref="E4631" si="9484">plan_id</f>
        <v>832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10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02" t="s">
        <v>1190</v>
      </c>
      <c r="B4632">
        <f t="shared" si="9435"/>
        <v>17</v>
      </c>
      <c r="C4632">
        <f t="shared" si="9438"/>
        <v>35</v>
      </c>
      <c r="E4632">
        <f t="shared" ref="E4632" si="9486">plan_id</f>
        <v>832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10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02" t="s">
        <v>1190</v>
      </c>
      <c r="B4633">
        <f t="shared" si="9435"/>
        <v>17</v>
      </c>
      <c r="C4633">
        <f t="shared" si="9438"/>
        <v>36</v>
      </c>
      <c r="E4633">
        <f t="shared" ref="E4633" si="9488">plan_id</f>
        <v>832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10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02" t="s">
        <v>1190</v>
      </c>
      <c r="B4634">
        <f t="shared" si="9435"/>
        <v>17</v>
      </c>
      <c r="C4634">
        <f t="shared" si="9438"/>
        <v>37</v>
      </c>
      <c r="E4634">
        <f t="shared" ref="E4634" si="9490">plan_id</f>
        <v>832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10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02" t="s">
        <v>1190</v>
      </c>
      <c r="B4635">
        <f t="shared" si="9435"/>
        <v>17</v>
      </c>
      <c r="C4635">
        <f t="shared" si="9438"/>
        <v>38</v>
      </c>
      <c r="E4635">
        <f t="shared" ref="E4635" si="9492">plan_id</f>
        <v>832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10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02" t="s">
        <v>1190</v>
      </c>
      <c r="B4636">
        <f t="shared" si="9435"/>
        <v>17</v>
      </c>
      <c r="C4636">
        <f t="shared" si="9438"/>
        <v>39</v>
      </c>
      <c r="E4636">
        <f t="shared" ref="E4636" si="9494">plan_id</f>
        <v>832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10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02" t="s">
        <v>1190</v>
      </c>
      <c r="B4637">
        <f t="shared" si="9435"/>
        <v>17</v>
      </c>
      <c r="C4637">
        <f t="shared" si="9438"/>
        <v>40</v>
      </c>
      <c r="E4637">
        <f t="shared" ref="E4637" si="9496">plan_id</f>
        <v>832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10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02" t="s">
        <v>1190</v>
      </c>
      <c r="B4638">
        <f t="shared" si="9435"/>
        <v>17</v>
      </c>
      <c r="C4638">
        <f t="shared" si="9438"/>
        <v>41</v>
      </c>
      <c r="E4638">
        <f t="shared" ref="E4638" si="9498">plan_id</f>
        <v>832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10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02" t="s">
        <v>1190</v>
      </c>
      <c r="B4639">
        <f t="shared" si="9435"/>
        <v>17</v>
      </c>
      <c r="C4639">
        <f t="shared" si="9438"/>
        <v>42</v>
      </c>
      <c r="E4639">
        <f t="shared" ref="E4639" si="9500">plan_id</f>
        <v>832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10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02" t="s">
        <v>1190</v>
      </c>
      <c r="B4640">
        <f t="shared" si="9435"/>
        <v>17</v>
      </c>
      <c r="C4640">
        <f t="shared" si="9438"/>
        <v>43</v>
      </c>
      <c r="E4640">
        <f t="shared" ref="E4640" si="9502">plan_id</f>
        <v>832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10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02" t="s">
        <v>1190</v>
      </c>
      <c r="B4641">
        <f t="shared" si="9435"/>
        <v>17</v>
      </c>
      <c r="C4641">
        <f t="shared" si="9438"/>
        <v>44</v>
      </c>
      <c r="E4641">
        <f t="shared" ref="E4641" si="9504">plan_id</f>
        <v>832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10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02" t="s">
        <v>1190</v>
      </c>
      <c r="B4642">
        <f t="shared" si="9435"/>
        <v>17</v>
      </c>
      <c r="C4642">
        <f t="shared" si="9438"/>
        <v>45</v>
      </c>
      <c r="E4642">
        <f t="shared" ref="E4642" si="9506">plan_id</f>
        <v>832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10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02" t="s">
        <v>1190</v>
      </c>
      <c r="B4643">
        <f t="shared" si="9435"/>
        <v>17</v>
      </c>
      <c r="C4643">
        <f t="shared" si="9438"/>
        <v>46</v>
      </c>
      <c r="E4643">
        <f t="shared" ref="E4643" si="9508">plan_id</f>
        <v>832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10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02" t="s">
        <v>1190</v>
      </c>
      <c r="B4644">
        <f t="shared" si="9435"/>
        <v>17</v>
      </c>
      <c r="C4644">
        <f t="shared" si="9438"/>
        <v>47</v>
      </c>
      <c r="E4644">
        <f t="shared" ref="E4644" si="9510">plan_id</f>
        <v>832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10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02" t="s">
        <v>1190</v>
      </c>
      <c r="B4645">
        <f t="shared" si="9435"/>
        <v>17</v>
      </c>
      <c r="C4645">
        <f t="shared" si="9438"/>
        <v>48</v>
      </c>
      <c r="E4645">
        <f t="shared" ref="E4645" si="9512">plan_id</f>
        <v>832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10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02" t="s">
        <v>1190</v>
      </c>
      <c r="B4646">
        <f t="shared" si="9435"/>
        <v>17</v>
      </c>
      <c r="C4646">
        <f t="shared" si="9438"/>
        <v>49</v>
      </c>
      <c r="E4646">
        <f t="shared" ref="E4646" si="9514">plan_id</f>
        <v>832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10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02" t="s">
        <v>1190</v>
      </c>
      <c r="B4647">
        <f t="shared" si="9435"/>
        <v>17</v>
      </c>
      <c r="C4647">
        <f t="shared" si="9438"/>
        <v>50</v>
      </c>
      <c r="E4647">
        <f t="shared" ref="E4647" si="9516">plan_id</f>
        <v>832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10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02" t="s">
        <v>1190</v>
      </c>
      <c r="B4648">
        <f t="shared" si="9435"/>
        <v>17</v>
      </c>
      <c r="C4648">
        <f t="shared" si="9438"/>
        <v>51</v>
      </c>
      <c r="E4648">
        <f t="shared" ref="E4648" si="9518">plan_id</f>
        <v>832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10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02" t="s">
        <v>1190</v>
      </c>
      <c r="B4649">
        <f t="shared" si="9435"/>
        <v>17</v>
      </c>
      <c r="C4649">
        <f t="shared" si="9438"/>
        <v>52</v>
      </c>
      <c r="E4649">
        <f t="shared" ref="E4649" si="9520">plan_id</f>
        <v>832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10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02" t="s">
        <v>1190</v>
      </c>
      <c r="B4650">
        <f t="shared" si="9435"/>
        <v>17</v>
      </c>
      <c r="C4650">
        <f t="shared" si="9438"/>
        <v>53</v>
      </c>
      <c r="E4650">
        <f t="shared" ref="E4650" si="9522">plan_id</f>
        <v>832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10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02" t="s">
        <v>1190</v>
      </c>
      <c r="B4651">
        <f t="shared" si="9435"/>
        <v>17</v>
      </c>
      <c r="C4651">
        <f t="shared" si="9438"/>
        <v>54</v>
      </c>
      <c r="E4651">
        <f t="shared" ref="E4651" si="9524">plan_id</f>
        <v>832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10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02" t="s">
        <v>1190</v>
      </c>
      <c r="B4652">
        <f t="shared" si="9435"/>
        <v>17</v>
      </c>
      <c r="C4652">
        <f t="shared" si="9438"/>
        <v>55</v>
      </c>
      <c r="E4652">
        <f t="shared" ref="E4652" si="9526">plan_id</f>
        <v>832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10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02" t="s">
        <v>1190</v>
      </c>
      <c r="B4653">
        <f t="shared" si="9435"/>
        <v>17</v>
      </c>
      <c r="C4653">
        <f t="shared" si="9438"/>
        <v>56</v>
      </c>
      <c r="E4653">
        <f t="shared" ref="E4653" si="9528">plan_id</f>
        <v>832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10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02" t="s">
        <v>1190</v>
      </c>
      <c r="B4654">
        <f t="shared" si="9435"/>
        <v>17</v>
      </c>
      <c r="C4654">
        <f t="shared" si="9438"/>
        <v>57</v>
      </c>
      <c r="E4654">
        <f t="shared" ref="E4654" si="9530">plan_id</f>
        <v>832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10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02" t="s">
        <v>1190</v>
      </c>
      <c r="B4655">
        <f t="shared" si="9435"/>
        <v>17</v>
      </c>
      <c r="C4655">
        <f t="shared" si="9438"/>
        <v>58</v>
      </c>
      <c r="E4655">
        <f t="shared" ref="E4655" si="9532">plan_id</f>
        <v>832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10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02" t="s">
        <v>1190</v>
      </c>
      <c r="B4656">
        <f t="shared" si="9435"/>
        <v>17</v>
      </c>
      <c r="C4656">
        <f t="shared" si="9438"/>
        <v>59</v>
      </c>
      <c r="E4656">
        <f t="shared" ref="E4656" si="9534">plan_id</f>
        <v>832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10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02" t="s">
        <v>1190</v>
      </c>
      <c r="B4657">
        <f t="shared" si="9435"/>
        <v>17</v>
      </c>
      <c r="C4657">
        <f t="shared" si="9438"/>
        <v>60</v>
      </c>
      <c r="E4657">
        <f t="shared" ref="E4657" si="9536">plan_id</f>
        <v>832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10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02" t="s">
        <v>1190</v>
      </c>
      <c r="B4658">
        <f t="shared" si="9435"/>
        <v>17</v>
      </c>
      <c r="C4658">
        <f t="shared" si="9438"/>
        <v>61</v>
      </c>
      <c r="E4658">
        <f t="shared" ref="E4658" si="9538">plan_id</f>
        <v>832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10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02" t="s">
        <v>1190</v>
      </c>
      <c r="B4659">
        <f t="shared" si="9435"/>
        <v>17</v>
      </c>
      <c r="C4659">
        <f t="shared" si="9438"/>
        <v>62</v>
      </c>
      <c r="E4659">
        <f t="shared" ref="E4659" si="9540">plan_id</f>
        <v>832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10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02" t="s">
        <v>1190</v>
      </c>
      <c r="B4660">
        <f t="shared" si="9435"/>
        <v>17</v>
      </c>
      <c r="C4660">
        <f t="shared" si="9438"/>
        <v>63</v>
      </c>
      <c r="E4660">
        <f t="shared" ref="E4660" si="9542">plan_id</f>
        <v>832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10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02" t="s">
        <v>1190</v>
      </c>
      <c r="B4661">
        <f t="shared" si="9435"/>
        <v>17</v>
      </c>
      <c r="C4661">
        <f t="shared" si="9438"/>
        <v>64</v>
      </c>
      <c r="E4661">
        <f t="shared" ref="E4661" si="9544">plan_id</f>
        <v>832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10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02" t="s">
        <v>1190</v>
      </c>
      <c r="B4662">
        <f t="shared" si="9435"/>
        <v>17</v>
      </c>
      <c r="C4662">
        <f t="shared" si="9438"/>
        <v>65</v>
      </c>
      <c r="E4662">
        <f t="shared" ref="E4662" si="9546">plan_id</f>
        <v>832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10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02" t="s">
        <v>1190</v>
      </c>
      <c r="B4663">
        <f t="shared" si="9435"/>
        <v>17</v>
      </c>
      <c r="C4663">
        <f t="shared" si="9438"/>
        <v>66</v>
      </c>
      <c r="E4663">
        <f t="shared" ref="E4663" si="9548">plan_id</f>
        <v>832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10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02" t="s">
        <v>1190</v>
      </c>
      <c r="B4664">
        <f t="shared" si="9435"/>
        <v>17</v>
      </c>
      <c r="C4664">
        <f t="shared" si="9438"/>
        <v>67</v>
      </c>
      <c r="E4664">
        <f t="shared" ref="E4664" si="9550">plan_id</f>
        <v>832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10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02" t="s">
        <v>1190</v>
      </c>
      <c r="B4665">
        <f t="shared" si="9435"/>
        <v>17</v>
      </c>
      <c r="C4665">
        <f t="shared" si="9438"/>
        <v>68</v>
      </c>
      <c r="E4665">
        <f t="shared" ref="E4665" si="9552">plan_id</f>
        <v>832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10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02" t="s">
        <v>1190</v>
      </c>
      <c r="B4666">
        <f t="shared" si="9435"/>
        <v>17</v>
      </c>
      <c r="C4666">
        <f t="shared" si="9438"/>
        <v>69</v>
      </c>
      <c r="E4666">
        <f t="shared" ref="E4666" si="9554">plan_id</f>
        <v>832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10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02" t="s">
        <v>1190</v>
      </c>
      <c r="B4667">
        <f t="shared" si="9435"/>
        <v>17</v>
      </c>
      <c r="C4667">
        <f t="shared" si="9438"/>
        <v>70</v>
      </c>
      <c r="E4667">
        <f t="shared" ref="E4667" si="9556">plan_id</f>
        <v>832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10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02" t="s">
        <v>1190</v>
      </c>
      <c r="B4668">
        <f t="shared" si="9435"/>
        <v>17</v>
      </c>
      <c r="C4668">
        <f t="shared" si="9438"/>
        <v>71</v>
      </c>
      <c r="E4668">
        <f t="shared" ref="E4668" si="9558">plan_id</f>
        <v>832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10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02" t="s">
        <v>1190</v>
      </c>
      <c r="B4669">
        <f t="shared" si="9435"/>
        <v>17</v>
      </c>
      <c r="C4669">
        <f t="shared" si="9438"/>
        <v>72</v>
      </c>
      <c r="E4669">
        <f t="shared" ref="E4669" si="9560">plan_id</f>
        <v>832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10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02" t="s">
        <v>1190</v>
      </c>
      <c r="B4670">
        <f t="shared" si="9435"/>
        <v>17</v>
      </c>
      <c r="C4670">
        <f t="shared" si="9438"/>
        <v>73</v>
      </c>
      <c r="E4670">
        <f t="shared" ref="E4670" si="9562">plan_id</f>
        <v>832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10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02" t="s">
        <v>1190</v>
      </c>
      <c r="B4671">
        <f t="shared" si="9435"/>
        <v>17</v>
      </c>
      <c r="C4671">
        <f t="shared" si="9438"/>
        <v>74</v>
      </c>
      <c r="E4671">
        <f t="shared" ref="E4671" si="9564">plan_id</f>
        <v>832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10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02" t="s">
        <v>1190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832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10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02" t="s">
        <v>1190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832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10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02" t="s">
        <v>1190</v>
      </c>
      <c r="B4674">
        <f t="shared" si="9566"/>
        <v>17</v>
      </c>
      <c r="C4674">
        <f t="shared" si="9569"/>
        <v>77</v>
      </c>
      <c r="E4674">
        <f t="shared" ref="E4674" si="9572">plan_id</f>
        <v>832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10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02" t="s">
        <v>1190</v>
      </c>
      <c r="B4675">
        <f t="shared" si="9566"/>
        <v>17</v>
      </c>
      <c r="C4675">
        <f t="shared" si="9569"/>
        <v>78</v>
      </c>
      <c r="E4675">
        <f t="shared" ref="E4675" si="9574">plan_id</f>
        <v>832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10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02" t="s">
        <v>1190</v>
      </c>
      <c r="B4676">
        <f t="shared" si="9566"/>
        <v>17</v>
      </c>
      <c r="C4676">
        <f t="shared" si="9569"/>
        <v>79</v>
      </c>
      <c r="E4676">
        <f t="shared" ref="E4676" si="9576">plan_id</f>
        <v>832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10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02" t="s">
        <v>1190</v>
      </c>
      <c r="B4677">
        <f t="shared" si="9566"/>
        <v>17</v>
      </c>
      <c r="C4677">
        <f t="shared" si="9569"/>
        <v>80</v>
      </c>
      <c r="E4677">
        <f t="shared" ref="E4677" si="9578">plan_id</f>
        <v>832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10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02" t="s">
        <v>1190</v>
      </c>
      <c r="B4678">
        <f t="shared" si="9566"/>
        <v>17</v>
      </c>
      <c r="C4678">
        <f t="shared" si="9569"/>
        <v>81</v>
      </c>
      <c r="E4678">
        <f t="shared" ref="E4678" si="9580">plan_id</f>
        <v>832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10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02" t="s">
        <v>1190</v>
      </c>
      <c r="B4679">
        <f t="shared" si="9566"/>
        <v>17</v>
      </c>
      <c r="C4679">
        <f t="shared" si="9569"/>
        <v>82</v>
      </c>
      <c r="E4679">
        <f t="shared" ref="E4679" si="9582">plan_id</f>
        <v>832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10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02" t="s">
        <v>1190</v>
      </c>
      <c r="B4680">
        <f t="shared" si="9566"/>
        <v>17</v>
      </c>
      <c r="C4680">
        <f t="shared" si="9569"/>
        <v>83</v>
      </c>
      <c r="E4680">
        <f t="shared" ref="E4680" si="9584">plan_id</f>
        <v>832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10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02" t="s">
        <v>1190</v>
      </c>
      <c r="B4681">
        <f t="shared" si="9566"/>
        <v>17</v>
      </c>
      <c r="C4681">
        <f t="shared" si="9569"/>
        <v>84</v>
      </c>
      <c r="E4681">
        <f t="shared" ref="E4681" si="9586">plan_id</f>
        <v>832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10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02" t="s">
        <v>1190</v>
      </c>
      <c r="B4682">
        <f t="shared" si="9566"/>
        <v>17</v>
      </c>
      <c r="C4682">
        <f t="shared" si="9569"/>
        <v>85</v>
      </c>
      <c r="E4682">
        <f t="shared" ref="E4682" si="9588">plan_id</f>
        <v>832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10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02" t="s">
        <v>1190</v>
      </c>
      <c r="B4683">
        <f t="shared" si="9566"/>
        <v>17</v>
      </c>
      <c r="C4683">
        <f t="shared" si="9569"/>
        <v>86</v>
      </c>
      <c r="E4683">
        <f t="shared" ref="E4683" si="9591">plan_id</f>
        <v>832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10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02" t="s">
        <v>1190</v>
      </c>
      <c r="B4684">
        <f t="shared" si="9566"/>
        <v>17</v>
      </c>
      <c r="C4684">
        <f t="shared" si="9569"/>
        <v>87</v>
      </c>
      <c r="E4684">
        <f t="shared" ref="E4684" si="9593">plan_id</f>
        <v>832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10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02" t="s">
        <v>1190</v>
      </c>
      <c r="B4685">
        <f t="shared" si="9566"/>
        <v>17</v>
      </c>
      <c r="C4685">
        <f t="shared" si="9569"/>
        <v>88</v>
      </c>
      <c r="E4685">
        <f t="shared" ref="E4685" si="9595">plan_id</f>
        <v>832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10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02" t="s">
        <v>1190</v>
      </c>
      <c r="B4686">
        <f t="shared" si="9566"/>
        <v>17</v>
      </c>
      <c r="C4686">
        <f t="shared" si="9569"/>
        <v>89</v>
      </c>
      <c r="E4686">
        <f t="shared" ref="E4686" si="9597">plan_id</f>
        <v>832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10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02" t="s">
        <v>1190</v>
      </c>
      <c r="B4687">
        <f t="shared" si="9566"/>
        <v>17</v>
      </c>
      <c r="C4687">
        <f t="shared" si="9569"/>
        <v>90</v>
      </c>
      <c r="E4687">
        <f t="shared" ref="E4687" si="9599">plan_id</f>
        <v>832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10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02" t="s">
        <v>1190</v>
      </c>
      <c r="B4688">
        <f t="shared" si="9566"/>
        <v>18</v>
      </c>
      <c r="C4688">
        <f t="shared" si="9569"/>
        <v>3</v>
      </c>
      <c r="E4688">
        <f t="shared" ref="E4688" si="9601">plan_id</f>
        <v>832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10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02" t="s">
        <v>1190</v>
      </c>
      <c r="B4689">
        <f t="shared" si="9566"/>
        <v>18</v>
      </c>
      <c r="C4689">
        <f t="shared" si="9569"/>
        <v>4</v>
      </c>
      <c r="E4689">
        <f t="shared" ref="E4689" si="9603">plan_id</f>
        <v>832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10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02" t="s">
        <v>1190</v>
      </c>
      <c r="B4690">
        <f t="shared" si="9566"/>
        <v>18</v>
      </c>
      <c r="C4690">
        <f t="shared" si="9569"/>
        <v>5</v>
      </c>
      <c r="E4690">
        <f t="shared" ref="E4690" si="9605">plan_id</f>
        <v>832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10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02" t="s">
        <v>1190</v>
      </c>
      <c r="B4691">
        <f t="shared" si="9566"/>
        <v>18</v>
      </c>
      <c r="C4691">
        <f t="shared" si="9569"/>
        <v>6</v>
      </c>
      <c r="E4691">
        <f t="shared" ref="E4691" si="9607">plan_id</f>
        <v>832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10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02" t="s">
        <v>1190</v>
      </c>
      <c r="B4692">
        <f t="shared" si="9566"/>
        <v>18</v>
      </c>
      <c r="C4692">
        <f t="shared" si="9569"/>
        <v>7</v>
      </c>
      <c r="E4692">
        <f t="shared" ref="E4692" si="9609">plan_id</f>
        <v>832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10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02" t="s">
        <v>1190</v>
      </c>
      <c r="B4693">
        <f t="shared" si="9566"/>
        <v>18</v>
      </c>
      <c r="C4693">
        <f t="shared" si="9569"/>
        <v>8</v>
      </c>
      <c r="E4693">
        <f t="shared" ref="E4693" si="9611">plan_id</f>
        <v>832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10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02" t="s">
        <v>1190</v>
      </c>
      <c r="B4694">
        <f t="shared" si="9566"/>
        <v>18</v>
      </c>
      <c r="C4694">
        <f t="shared" si="9569"/>
        <v>9</v>
      </c>
      <c r="E4694">
        <f t="shared" ref="E4694" si="9613">plan_id</f>
        <v>832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10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02" t="s">
        <v>1190</v>
      </c>
      <c r="B4695">
        <f t="shared" si="9566"/>
        <v>18</v>
      </c>
      <c r="C4695">
        <f t="shared" si="9569"/>
        <v>10</v>
      </c>
      <c r="E4695">
        <f t="shared" ref="E4695" si="9615">plan_id</f>
        <v>832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10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02" t="s">
        <v>1190</v>
      </c>
      <c r="B4696">
        <f t="shared" si="9566"/>
        <v>18</v>
      </c>
      <c r="C4696">
        <f t="shared" si="9569"/>
        <v>11</v>
      </c>
      <c r="E4696">
        <f t="shared" ref="E4696" si="9617">plan_id</f>
        <v>832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10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02" t="s">
        <v>1190</v>
      </c>
      <c r="B4697">
        <f t="shared" si="9566"/>
        <v>18</v>
      </c>
      <c r="C4697">
        <f t="shared" si="9569"/>
        <v>12</v>
      </c>
      <c r="E4697">
        <f t="shared" ref="E4697" si="9619">plan_id</f>
        <v>832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10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02" t="s">
        <v>1190</v>
      </c>
      <c r="B4698">
        <f t="shared" si="9566"/>
        <v>18</v>
      </c>
      <c r="C4698">
        <f t="shared" si="9569"/>
        <v>13</v>
      </c>
      <c r="E4698">
        <f t="shared" ref="E4698" si="9621">plan_id</f>
        <v>832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10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02" t="s">
        <v>1190</v>
      </c>
      <c r="B4699">
        <f t="shared" si="9566"/>
        <v>18</v>
      </c>
      <c r="C4699">
        <f t="shared" si="9569"/>
        <v>14</v>
      </c>
      <c r="E4699">
        <f t="shared" ref="E4699" si="9623">plan_id</f>
        <v>832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10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02" t="s">
        <v>1190</v>
      </c>
      <c r="B4700">
        <f t="shared" si="9566"/>
        <v>18</v>
      </c>
      <c r="C4700">
        <f t="shared" si="9569"/>
        <v>15</v>
      </c>
      <c r="E4700">
        <f t="shared" ref="E4700" si="9625">plan_id</f>
        <v>832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10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02" t="s">
        <v>1190</v>
      </c>
      <c r="B4701">
        <f t="shared" si="9566"/>
        <v>18</v>
      </c>
      <c r="C4701">
        <f t="shared" si="9569"/>
        <v>16</v>
      </c>
      <c r="E4701">
        <f t="shared" ref="E4701" si="9627">plan_id</f>
        <v>832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10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02" t="s">
        <v>1190</v>
      </c>
      <c r="B4702">
        <f t="shared" si="9566"/>
        <v>18</v>
      </c>
      <c r="C4702">
        <f t="shared" si="9569"/>
        <v>17</v>
      </c>
      <c r="E4702">
        <f t="shared" ref="E4702" si="9629">plan_id</f>
        <v>832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10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02" t="s">
        <v>1190</v>
      </c>
      <c r="B4703">
        <f t="shared" si="9566"/>
        <v>18</v>
      </c>
      <c r="C4703">
        <f t="shared" si="9569"/>
        <v>18</v>
      </c>
      <c r="E4703">
        <f t="shared" ref="E4703" si="9631">plan_id</f>
        <v>832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10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02" t="s">
        <v>1190</v>
      </c>
      <c r="B4704">
        <f t="shared" si="9566"/>
        <v>18</v>
      </c>
      <c r="C4704">
        <f t="shared" si="9569"/>
        <v>19</v>
      </c>
      <c r="E4704">
        <f t="shared" ref="E4704" si="9633">plan_id</f>
        <v>832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10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02" t="s">
        <v>1190</v>
      </c>
      <c r="B4705">
        <f t="shared" si="9566"/>
        <v>18</v>
      </c>
      <c r="C4705">
        <f t="shared" si="9569"/>
        <v>20</v>
      </c>
      <c r="E4705">
        <f t="shared" ref="E4705" si="9635">plan_id</f>
        <v>832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10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02" t="s">
        <v>1190</v>
      </c>
      <c r="B4706">
        <f t="shared" si="9566"/>
        <v>18</v>
      </c>
      <c r="C4706">
        <f t="shared" si="9569"/>
        <v>21</v>
      </c>
      <c r="E4706">
        <f t="shared" ref="E4706" si="9637">plan_id</f>
        <v>832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10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02" t="s">
        <v>1190</v>
      </c>
      <c r="B4707">
        <f t="shared" si="9566"/>
        <v>18</v>
      </c>
      <c r="C4707">
        <f t="shared" si="9569"/>
        <v>22</v>
      </c>
      <c r="E4707">
        <f t="shared" ref="E4707" si="9639">plan_id</f>
        <v>832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10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02" t="s">
        <v>1190</v>
      </c>
      <c r="B4708">
        <f t="shared" si="9566"/>
        <v>18</v>
      </c>
      <c r="C4708">
        <f t="shared" si="9569"/>
        <v>23</v>
      </c>
      <c r="E4708">
        <f t="shared" ref="E4708" si="9641">plan_id</f>
        <v>832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10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02" t="s">
        <v>1190</v>
      </c>
      <c r="B4709">
        <f t="shared" si="9566"/>
        <v>18</v>
      </c>
      <c r="C4709">
        <f t="shared" si="9569"/>
        <v>24</v>
      </c>
      <c r="E4709">
        <f t="shared" ref="E4709" si="9643">plan_id</f>
        <v>832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10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02" t="s">
        <v>1190</v>
      </c>
      <c r="B4710">
        <f t="shared" si="9566"/>
        <v>18</v>
      </c>
      <c r="C4710">
        <f t="shared" si="9569"/>
        <v>25</v>
      </c>
      <c r="E4710">
        <f t="shared" ref="E4710" si="9645">plan_id</f>
        <v>832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10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02" t="s">
        <v>1190</v>
      </c>
      <c r="B4711">
        <f t="shared" si="9566"/>
        <v>18</v>
      </c>
      <c r="C4711">
        <f t="shared" si="9569"/>
        <v>26</v>
      </c>
      <c r="E4711">
        <f t="shared" ref="E4711" si="9647">plan_id</f>
        <v>832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10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02" t="s">
        <v>1190</v>
      </c>
      <c r="B4712">
        <f t="shared" si="9566"/>
        <v>18</v>
      </c>
      <c r="C4712">
        <f t="shared" si="9569"/>
        <v>27</v>
      </c>
      <c r="E4712">
        <f t="shared" ref="E4712" si="9649">plan_id</f>
        <v>832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10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02" t="s">
        <v>1190</v>
      </c>
      <c r="B4713">
        <f t="shared" si="9566"/>
        <v>18</v>
      </c>
      <c r="C4713">
        <f t="shared" si="9569"/>
        <v>28</v>
      </c>
      <c r="E4713">
        <f t="shared" ref="E4713" si="9651">plan_id</f>
        <v>832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10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02" t="s">
        <v>1190</v>
      </c>
      <c r="B4714">
        <f t="shared" si="9566"/>
        <v>18</v>
      </c>
      <c r="C4714">
        <f t="shared" si="9569"/>
        <v>29</v>
      </c>
      <c r="E4714">
        <f t="shared" ref="E4714" si="9653">plan_id</f>
        <v>832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10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02" t="s">
        <v>1190</v>
      </c>
      <c r="B4715">
        <f t="shared" si="9566"/>
        <v>18</v>
      </c>
      <c r="C4715">
        <f t="shared" si="9569"/>
        <v>30</v>
      </c>
      <c r="E4715">
        <f t="shared" ref="E4715" si="9655">plan_id</f>
        <v>832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10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02" t="s">
        <v>1190</v>
      </c>
      <c r="B4716">
        <f t="shared" si="9566"/>
        <v>18</v>
      </c>
      <c r="C4716">
        <f t="shared" si="9569"/>
        <v>31</v>
      </c>
      <c r="E4716">
        <f t="shared" ref="E4716" si="9657">plan_id</f>
        <v>832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10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02" t="s">
        <v>1190</v>
      </c>
      <c r="B4717">
        <f t="shared" si="9566"/>
        <v>18</v>
      </c>
      <c r="C4717">
        <f t="shared" si="9569"/>
        <v>32</v>
      </c>
      <c r="E4717">
        <f t="shared" ref="E4717" si="9659">plan_id</f>
        <v>832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10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02" t="s">
        <v>1190</v>
      </c>
      <c r="B4718">
        <f t="shared" si="9566"/>
        <v>18</v>
      </c>
      <c r="C4718">
        <f t="shared" si="9569"/>
        <v>33</v>
      </c>
      <c r="E4718">
        <f t="shared" ref="E4718" si="9661">plan_id</f>
        <v>832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10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02" t="s">
        <v>1190</v>
      </c>
      <c r="B4719">
        <f t="shared" si="9566"/>
        <v>18</v>
      </c>
      <c r="C4719">
        <f t="shared" si="9569"/>
        <v>34</v>
      </c>
      <c r="E4719">
        <f t="shared" ref="E4719" si="9663">plan_id</f>
        <v>832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10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02" t="s">
        <v>1190</v>
      </c>
      <c r="B4720">
        <f t="shared" si="9566"/>
        <v>18</v>
      </c>
      <c r="C4720">
        <f t="shared" si="9569"/>
        <v>35</v>
      </c>
      <c r="E4720">
        <f t="shared" ref="E4720" si="9665">plan_id</f>
        <v>832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10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02" t="s">
        <v>1190</v>
      </c>
      <c r="B4721">
        <f t="shared" si="9566"/>
        <v>18</v>
      </c>
      <c r="C4721">
        <f t="shared" si="9569"/>
        <v>36</v>
      </c>
      <c r="E4721">
        <f t="shared" ref="E4721" si="9667">plan_id</f>
        <v>832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10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02" t="s">
        <v>1190</v>
      </c>
      <c r="B4722">
        <f t="shared" si="9566"/>
        <v>18</v>
      </c>
      <c r="C4722">
        <f t="shared" si="9569"/>
        <v>37</v>
      </c>
      <c r="E4722">
        <f t="shared" ref="E4722" si="9669">plan_id</f>
        <v>832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10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02" t="s">
        <v>1190</v>
      </c>
      <c r="B4723">
        <f t="shared" si="9566"/>
        <v>18</v>
      </c>
      <c r="C4723">
        <f t="shared" si="9569"/>
        <v>38</v>
      </c>
      <c r="E4723">
        <f t="shared" ref="E4723" si="9671">plan_id</f>
        <v>832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10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02" t="s">
        <v>1190</v>
      </c>
      <c r="B4724">
        <f t="shared" si="9566"/>
        <v>18</v>
      </c>
      <c r="C4724">
        <f t="shared" si="9569"/>
        <v>39</v>
      </c>
      <c r="E4724">
        <f t="shared" ref="E4724" si="9673">plan_id</f>
        <v>832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10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02" t="s">
        <v>1190</v>
      </c>
      <c r="B4725">
        <f t="shared" si="9566"/>
        <v>18</v>
      </c>
      <c r="C4725">
        <f t="shared" si="9569"/>
        <v>40</v>
      </c>
      <c r="E4725">
        <f t="shared" ref="E4725" si="9675">plan_id</f>
        <v>832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10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02" t="s">
        <v>1190</v>
      </c>
      <c r="B4726">
        <f t="shared" si="9566"/>
        <v>18</v>
      </c>
      <c r="C4726">
        <f t="shared" si="9569"/>
        <v>41</v>
      </c>
      <c r="E4726">
        <f t="shared" ref="E4726" si="9677">plan_id</f>
        <v>832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10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02" t="s">
        <v>1190</v>
      </c>
      <c r="B4727">
        <f t="shared" si="9566"/>
        <v>18</v>
      </c>
      <c r="C4727">
        <f t="shared" si="9569"/>
        <v>42</v>
      </c>
      <c r="E4727">
        <f t="shared" ref="E4727" si="9679">plan_id</f>
        <v>832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10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02" t="s">
        <v>1190</v>
      </c>
      <c r="B4728">
        <f t="shared" si="9566"/>
        <v>18</v>
      </c>
      <c r="C4728">
        <f t="shared" si="9569"/>
        <v>43</v>
      </c>
      <c r="E4728">
        <f t="shared" ref="E4728" si="9681">plan_id</f>
        <v>832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10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02" t="s">
        <v>1190</v>
      </c>
      <c r="B4729">
        <f t="shared" si="9566"/>
        <v>18</v>
      </c>
      <c r="C4729">
        <f t="shared" si="9569"/>
        <v>44</v>
      </c>
      <c r="E4729">
        <f t="shared" ref="E4729" si="9683">plan_id</f>
        <v>832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10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02" t="s">
        <v>1190</v>
      </c>
      <c r="B4730">
        <f t="shared" si="9566"/>
        <v>18</v>
      </c>
      <c r="C4730">
        <f t="shared" si="9569"/>
        <v>45</v>
      </c>
      <c r="E4730">
        <f t="shared" ref="E4730" si="9685">plan_id</f>
        <v>832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10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02" t="s">
        <v>1190</v>
      </c>
      <c r="B4731">
        <f t="shared" si="9566"/>
        <v>18</v>
      </c>
      <c r="C4731">
        <f t="shared" si="9569"/>
        <v>46</v>
      </c>
      <c r="E4731">
        <f t="shared" ref="E4731" si="9687">plan_id</f>
        <v>832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10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02" t="s">
        <v>1190</v>
      </c>
      <c r="B4732">
        <f t="shared" si="9566"/>
        <v>18</v>
      </c>
      <c r="C4732">
        <f t="shared" si="9569"/>
        <v>47</v>
      </c>
      <c r="E4732">
        <f t="shared" ref="E4732" si="9689">plan_id</f>
        <v>832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10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02" t="s">
        <v>1190</v>
      </c>
      <c r="B4733">
        <f t="shared" si="9566"/>
        <v>18</v>
      </c>
      <c r="C4733">
        <f t="shared" si="9569"/>
        <v>48</v>
      </c>
      <c r="E4733">
        <f t="shared" ref="E4733" si="9691">plan_id</f>
        <v>832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10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02" t="s">
        <v>1190</v>
      </c>
      <c r="B4734">
        <f t="shared" si="9566"/>
        <v>18</v>
      </c>
      <c r="C4734">
        <f t="shared" si="9569"/>
        <v>49</v>
      </c>
      <c r="E4734">
        <f t="shared" ref="E4734" si="9693">plan_id</f>
        <v>832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10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02" t="s">
        <v>1190</v>
      </c>
      <c r="B4735">
        <f t="shared" si="9566"/>
        <v>18</v>
      </c>
      <c r="C4735">
        <f t="shared" si="9569"/>
        <v>50</v>
      </c>
      <c r="E4735">
        <f t="shared" ref="E4735" si="9695">plan_id</f>
        <v>832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10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02" t="s">
        <v>1190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832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10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02" t="s">
        <v>1190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832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10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02" t="s">
        <v>1190</v>
      </c>
      <c r="B4738">
        <f t="shared" si="9697"/>
        <v>18</v>
      </c>
      <c r="C4738">
        <f t="shared" si="9700"/>
        <v>53</v>
      </c>
      <c r="E4738">
        <f t="shared" ref="E4738" si="9703">plan_id</f>
        <v>832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10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02" t="s">
        <v>1190</v>
      </c>
      <c r="B4739">
        <f t="shared" si="9697"/>
        <v>18</v>
      </c>
      <c r="C4739">
        <f t="shared" si="9700"/>
        <v>54</v>
      </c>
      <c r="E4739">
        <f t="shared" ref="E4739" si="9705">plan_id</f>
        <v>832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10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02" t="s">
        <v>1190</v>
      </c>
      <c r="B4740">
        <f t="shared" si="9697"/>
        <v>18</v>
      </c>
      <c r="C4740">
        <f t="shared" si="9700"/>
        <v>55</v>
      </c>
      <c r="E4740">
        <f t="shared" ref="E4740" si="9707">plan_id</f>
        <v>832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10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02" t="s">
        <v>1190</v>
      </c>
      <c r="B4741">
        <f t="shared" si="9697"/>
        <v>18</v>
      </c>
      <c r="C4741">
        <f t="shared" si="9700"/>
        <v>56</v>
      </c>
      <c r="E4741">
        <f t="shared" ref="E4741" si="9709">plan_id</f>
        <v>832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10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02" t="s">
        <v>1190</v>
      </c>
      <c r="B4742">
        <f t="shared" si="9697"/>
        <v>18</v>
      </c>
      <c r="C4742">
        <f t="shared" si="9700"/>
        <v>57</v>
      </c>
      <c r="E4742">
        <f t="shared" ref="E4742" si="9711">plan_id</f>
        <v>832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10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02" t="s">
        <v>1190</v>
      </c>
      <c r="B4743">
        <f t="shared" si="9697"/>
        <v>18</v>
      </c>
      <c r="C4743">
        <f t="shared" si="9700"/>
        <v>58</v>
      </c>
      <c r="E4743">
        <f t="shared" ref="E4743" si="9713">plan_id</f>
        <v>832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10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02" t="s">
        <v>1190</v>
      </c>
      <c r="B4744">
        <f t="shared" si="9697"/>
        <v>18</v>
      </c>
      <c r="C4744">
        <f t="shared" si="9700"/>
        <v>59</v>
      </c>
      <c r="E4744">
        <f t="shared" ref="E4744" si="9715">plan_id</f>
        <v>832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10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02" t="s">
        <v>1190</v>
      </c>
      <c r="B4745">
        <f t="shared" si="9697"/>
        <v>18</v>
      </c>
      <c r="C4745">
        <f t="shared" si="9700"/>
        <v>60</v>
      </c>
      <c r="E4745">
        <f t="shared" ref="E4745" si="9717">plan_id</f>
        <v>832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10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02" t="s">
        <v>1190</v>
      </c>
      <c r="B4746">
        <f t="shared" si="9697"/>
        <v>18</v>
      </c>
      <c r="C4746">
        <f t="shared" si="9700"/>
        <v>61</v>
      </c>
      <c r="E4746">
        <f t="shared" ref="E4746" si="9719">plan_id</f>
        <v>832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10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02" t="s">
        <v>1190</v>
      </c>
      <c r="B4747">
        <f t="shared" si="9697"/>
        <v>18</v>
      </c>
      <c r="C4747">
        <f t="shared" si="9700"/>
        <v>62</v>
      </c>
      <c r="E4747">
        <f t="shared" ref="E4747" si="9722">plan_id</f>
        <v>832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10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02" t="s">
        <v>1190</v>
      </c>
      <c r="B4748">
        <f t="shared" si="9697"/>
        <v>18</v>
      </c>
      <c r="C4748">
        <f t="shared" si="9700"/>
        <v>63</v>
      </c>
      <c r="E4748">
        <f t="shared" ref="E4748" si="9724">plan_id</f>
        <v>832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10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02" t="s">
        <v>1190</v>
      </c>
      <c r="B4749">
        <f t="shared" si="9697"/>
        <v>18</v>
      </c>
      <c r="C4749">
        <f t="shared" si="9700"/>
        <v>64</v>
      </c>
      <c r="E4749">
        <f t="shared" ref="E4749" si="9726">plan_id</f>
        <v>832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10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02" t="s">
        <v>1190</v>
      </c>
      <c r="B4750">
        <f t="shared" si="9697"/>
        <v>18</v>
      </c>
      <c r="C4750">
        <f t="shared" si="9700"/>
        <v>65</v>
      </c>
      <c r="E4750">
        <f t="shared" ref="E4750" si="9728">plan_id</f>
        <v>832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10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02" t="s">
        <v>1190</v>
      </c>
      <c r="B4751">
        <f t="shared" si="9697"/>
        <v>18</v>
      </c>
      <c r="C4751">
        <f t="shared" si="9700"/>
        <v>66</v>
      </c>
      <c r="E4751">
        <f t="shared" ref="E4751" si="9730">plan_id</f>
        <v>832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10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02" t="s">
        <v>1190</v>
      </c>
      <c r="B4752">
        <f t="shared" si="9697"/>
        <v>18</v>
      </c>
      <c r="C4752">
        <f t="shared" si="9700"/>
        <v>67</v>
      </c>
      <c r="E4752">
        <f t="shared" ref="E4752" si="9732">plan_id</f>
        <v>832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10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02" t="s">
        <v>1190</v>
      </c>
      <c r="B4753">
        <f t="shared" si="9697"/>
        <v>18</v>
      </c>
      <c r="C4753">
        <f t="shared" si="9700"/>
        <v>68</v>
      </c>
      <c r="E4753">
        <f t="shared" ref="E4753" si="9734">plan_id</f>
        <v>832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10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02" t="s">
        <v>1190</v>
      </c>
      <c r="B4754">
        <f t="shared" si="9697"/>
        <v>18</v>
      </c>
      <c r="C4754">
        <f t="shared" si="9700"/>
        <v>69</v>
      </c>
      <c r="E4754">
        <f t="shared" ref="E4754" si="9736">plan_id</f>
        <v>832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10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02" t="s">
        <v>1190</v>
      </c>
      <c r="B4755">
        <f t="shared" si="9697"/>
        <v>18</v>
      </c>
      <c r="C4755">
        <f t="shared" si="9700"/>
        <v>70</v>
      </c>
      <c r="E4755">
        <f t="shared" ref="E4755" si="9738">plan_id</f>
        <v>832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10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02" t="s">
        <v>1190</v>
      </c>
      <c r="B4756">
        <f t="shared" si="9697"/>
        <v>18</v>
      </c>
      <c r="C4756">
        <f t="shared" si="9700"/>
        <v>71</v>
      </c>
      <c r="E4756">
        <f t="shared" ref="E4756" si="9740">plan_id</f>
        <v>832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10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02" t="s">
        <v>1190</v>
      </c>
      <c r="B4757">
        <f t="shared" si="9697"/>
        <v>18</v>
      </c>
      <c r="C4757">
        <f t="shared" si="9700"/>
        <v>72</v>
      </c>
      <c r="E4757">
        <f t="shared" ref="E4757" si="9742">plan_id</f>
        <v>832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10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02" t="s">
        <v>1190</v>
      </c>
      <c r="B4758">
        <f t="shared" si="9697"/>
        <v>18</v>
      </c>
      <c r="C4758">
        <f t="shared" si="9700"/>
        <v>73</v>
      </c>
      <c r="E4758">
        <f t="shared" ref="E4758" si="9744">plan_id</f>
        <v>832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10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02" t="s">
        <v>1190</v>
      </c>
      <c r="B4759">
        <f t="shared" si="9697"/>
        <v>18</v>
      </c>
      <c r="C4759">
        <f t="shared" si="9700"/>
        <v>74</v>
      </c>
      <c r="E4759">
        <f t="shared" ref="E4759" si="9746">plan_id</f>
        <v>832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10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02" t="s">
        <v>1190</v>
      </c>
      <c r="B4760">
        <f t="shared" si="9697"/>
        <v>18</v>
      </c>
      <c r="C4760">
        <f t="shared" si="9700"/>
        <v>75</v>
      </c>
      <c r="E4760">
        <f t="shared" ref="E4760" si="9748">plan_id</f>
        <v>832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10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02" t="s">
        <v>1190</v>
      </c>
      <c r="B4761">
        <f t="shared" si="9697"/>
        <v>18</v>
      </c>
      <c r="C4761">
        <f t="shared" si="9700"/>
        <v>76</v>
      </c>
      <c r="E4761">
        <f t="shared" ref="E4761" si="9750">plan_id</f>
        <v>832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10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02" t="s">
        <v>1190</v>
      </c>
      <c r="B4762">
        <f t="shared" si="9697"/>
        <v>18</v>
      </c>
      <c r="C4762">
        <f t="shared" si="9700"/>
        <v>77</v>
      </c>
      <c r="E4762">
        <f t="shared" ref="E4762" si="9752">plan_id</f>
        <v>832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10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02" t="s">
        <v>1190</v>
      </c>
      <c r="B4763">
        <f t="shared" si="9697"/>
        <v>18</v>
      </c>
      <c r="C4763">
        <f t="shared" si="9700"/>
        <v>78</v>
      </c>
      <c r="E4763">
        <f t="shared" ref="E4763" si="9754">plan_id</f>
        <v>832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10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02" t="s">
        <v>1190</v>
      </c>
      <c r="B4764">
        <f t="shared" si="9697"/>
        <v>18</v>
      </c>
      <c r="C4764">
        <f t="shared" si="9700"/>
        <v>79</v>
      </c>
      <c r="E4764">
        <f t="shared" ref="E4764" si="9756">plan_id</f>
        <v>832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10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02" t="s">
        <v>1190</v>
      </c>
      <c r="B4765">
        <f t="shared" si="9697"/>
        <v>18</v>
      </c>
      <c r="C4765">
        <f t="shared" si="9700"/>
        <v>80</v>
      </c>
      <c r="E4765">
        <f t="shared" ref="E4765" si="9758">plan_id</f>
        <v>832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10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02" t="s">
        <v>1190</v>
      </c>
      <c r="B4766">
        <f t="shared" si="9697"/>
        <v>18</v>
      </c>
      <c r="C4766">
        <f t="shared" si="9700"/>
        <v>81</v>
      </c>
      <c r="E4766">
        <f t="shared" ref="E4766" si="9760">plan_id</f>
        <v>832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10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02" t="s">
        <v>1190</v>
      </c>
      <c r="B4767">
        <f t="shared" si="9697"/>
        <v>18</v>
      </c>
      <c r="C4767">
        <f t="shared" si="9700"/>
        <v>82</v>
      </c>
      <c r="E4767">
        <f t="shared" ref="E4767" si="9762">plan_id</f>
        <v>832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10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02" t="s">
        <v>1190</v>
      </c>
      <c r="B4768">
        <f t="shared" si="9697"/>
        <v>18</v>
      </c>
      <c r="C4768">
        <f t="shared" si="9700"/>
        <v>83</v>
      </c>
      <c r="E4768">
        <f t="shared" ref="E4768" si="9764">plan_id</f>
        <v>832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10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02" t="s">
        <v>1190</v>
      </c>
      <c r="B4769">
        <f t="shared" si="9697"/>
        <v>18</v>
      </c>
      <c r="C4769">
        <f t="shared" si="9700"/>
        <v>84</v>
      </c>
      <c r="E4769">
        <f t="shared" ref="E4769" si="9766">plan_id</f>
        <v>832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10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02" t="s">
        <v>1190</v>
      </c>
      <c r="B4770">
        <f t="shared" si="9697"/>
        <v>18</v>
      </c>
      <c r="C4770">
        <f t="shared" si="9700"/>
        <v>85</v>
      </c>
      <c r="E4770">
        <f t="shared" ref="E4770" si="9768">plan_id</f>
        <v>832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10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02" t="s">
        <v>1190</v>
      </c>
      <c r="B4771">
        <f t="shared" si="9697"/>
        <v>18</v>
      </c>
      <c r="C4771">
        <f t="shared" si="9700"/>
        <v>86</v>
      </c>
      <c r="E4771">
        <f t="shared" ref="E4771" si="9770">plan_id</f>
        <v>832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10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02" t="s">
        <v>1190</v>
      </c>
      <c r="B4772">
        <f t="shared" si="9697"/>
        <v>18</v>
      </c>
      <c r="C4772">
        <f t="shared" si="9700"/>
        <v>87</v>
      </c>
      <c r="E4772">
        <f t="shared" ref="E4772" si="9772">plan_id</f>
        <v>832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10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02" t="s">
        <v>1190</v>
      </c>
      <c r="B4773">
        <f t="shared" si="9697"/>
        <v>18</v>
      </c>
      <c r="C4773">
        <f t="shared" si="9700"/>
        <v>88</v>
      </c>
      <c r="E4773">
        <f t="shared" ref="E4773" si="9774">plan_id</f>
        <v>832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10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02" t="s">
        <v>1190</v>
      </c>
      <c r="B4774">
        <f t="shared" si="9697"/>
        <v>18</v>
      </c>
      <c r="C4774">
        <f t="shared" si="9700"/>
        <v>89</v>
      </c>
      <c r="E4774">
        <f t="shared" ref="E4774" si="9776">plan_id</f>
        <v>832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10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02" t="s">
        <v>1190</v>
      </c>
      <c r="B4775">
        <f t="shared" si="9697"/>
        <v>18</v>
      </c>
      <c r="C4775">
        <f t="shared" si="9700"/>
        <v>90</v>
      </c>
      <c r="E4775">
        <f t="shared" ref="E4775" si="9778">plan_id</f>
        <v>832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10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02" t="s">
        <v>1190</v>
      </c>
      <c r="B4776">
        <f t="shared" si="9697"/>
        <v>19</v>
      </c>
      <c r="C4776">
        <f t="shared" si="9700"/>
        <v>3</v>
      </c>
      <c r="E4776">
        <f t="shared" ref="E4776" si="9780">plan_id</f>
        <v>832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10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02" t="s">
        <v>1190</v>
      </c>
      <c r="B4777">
        <f t="shared" si="9697"/>
        <v>19</v>
      </c>
      <c r="C4777">
        <f t="shared" si="9700"/>
        <v>4</v>
      </c>
      <c r="E4777">
        <f t="shared" ref="E4777" si="9782">plan_id</f>
        <v>832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10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02" t="s">
        <v>1190</v>
      </c>
      <c r="B4778">
        <f t="shared" si="9697"/>
        <v>19</v>
      </c>
      <c r="C4778">
        <f t="shared" si="9700"/>
        <v>5</v>
      </c>
      <c r="E4778">
        <f t="shared" ref="E4778" si="9784">plan_id</f>
        <v>832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10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02" t="s">
        <v>1190</v>
      </c>
      <c r="B4779">
        <f t="shared" si="9697"/>
        <v>19</v>
      </c>
      <c r="C4779">
        <f t="shared" si="9700"/>
        <v>6</v>
      </c>
      <c r="E4779">
        <f t="shared" ref="E4779" si="9786">plan_id</f>
        <v>832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10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02" t="s">
        <v>1190</v>
      </c>
      <c r="B4780">
        <f t="shared" si="9697"/>
        <v>19</v>
      </c>
      <c r="C4780">
        <f t="shared" si="9700"/>
        <v>7</v>
      </c>
      <c r="E4780">
        <f t="shared" ref="E4780" si="9788">plan_id</f>
        <v>832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10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02" t="s">
        <v>1190</v>
      </c>
      <c r="B4781">
        <f t="shared" si="9697"/>
        <v>19</v>
      </c>
      <c r="C4781">
        <f t="shared" si="9700"/>
        <v>8</v>
      </c>
      <c r="E4781">
        <f t="shared" ref="E4781" si="9790">plan_id</f>
        <v>832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10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02" t="s">
        <v>1190</v>
      </c>
      <c r="B4782">
        <f t="shared" si="9697"/>
        <v>19</v>
      </c>
      <c r="C4782">
        <f t="shared" si="9700"/>
        <v>9</v>
      </c>
      <c r="E4782">
        <f t="shared" ref="E4782" si="9792">plan_id</f>
        <v>832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10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02" t="s">
        <v>1190</v>
      </c>
      <c r="B4783">
        <f t="shared" si="9697"/>
        <v>19</v>
      </c>
      <c r="C4783">
        <f t="shared" si="9700"/>
        <v>10</v>
      </c>
      <c r="E4783">
        <f t="shared" ref="E4783" si="9794">plan_id</f>
        <v>832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10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02" t="s">
        <v>1190</v>
      </c>
      <c r="B4784">
        <f t="shared" si="9697"/>
        <v>19</v>
      </c>
      <c r="C4784">
        <f t="shared" si="9700"/>
        <v>11</v>
      </c>
      <c r="E4784">
        <f t="shared" ref="E4784" si="9796">plan_id</f>
        <v>832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10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02" t="s">
        <v>1190</v>
      </c>
      <c r="B4785">
        <f t="shared" si="9697"/>
        <v>19</v>
      </c>
      <c r="C4785">
        <f t="shared" si="9700"/>
        <v>12</v>
      </c>
      <c r="E4785">
        <f t="shared" ref="E4785" si="9798">plan_id</f>
        <v>832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10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02" t="s">
        <v>1190</v>
      </c>
      <c r="B4786">
        <f t="shared" si="9697"/>
        <v>19</v>
      </c>
      <c r="C4786">
        <f t="shared" si="9700"/>
        <v>13</v>
      </c>
      <c r="E4786">
        <f t="shared" ref="E4786" si="9800">plan_id</f>
        <v>832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10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02" t="s">
        <v>1190</v>
      </c>
      <c r="B4787">
        <f t="shared" si="9697"/>
        <v>19</v>
      </c>
      <c r="C4787">
        <f t="shared" si="9700"/>
        <v>14</v>
      </c>
      <c r="E4787">
        <f t="shared" ref="E4787" si="9802">plan_id</f>
        <v>832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10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02" t="s">
        <v>1190</v>
      </c>
      <c r="B4788">
        <f t="shared" si="9697"/>
        <v>19</v>
      </c>
      <c r="C4788">
        <f t="shared" si="9700"/>
        <v>15</v>
      </c>
      <c r="E4788">
        <f t="shared" ref="E4788" si="9804">plan_id</f>
        <v>832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10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02" t="s">
        <v>1190</v>
      </c>
      <c r="B4789">
        <f t="shared" si="9697"/>
        <v>19</v>
      </c>
      <c r="C4789">
        <f t="shared" si="9700"/>
        <v>16</v>
      </c>
      <c r="E4789">
        <f t="shared" ref="E4789" si="9806">plan_id</f>
        <v>832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10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02" t="s">
        <v>1190</v>
      </c>
      <c r="B4790">
        <f t="shared" si="9697"/>
        <v>19</v>
      </c>
      <c r="C4790">
        <f t="shared" si="9700"/>
        <v>17</v>
      </c>
      <c r="E4790">
        <f t="shared" ref="E4790" si="9808">plan_id</f>
        <v>832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10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02" t="s">
        <v>1190</v>
      </c>
      <c r="B4791">
        <f t="shared" si="9697"/>
        <v>19</v>
      </c>
      <c r="C4791">
        <f t="shared" si="9700"/>
        <v>18</v>
      </c>
      <c r="E4791">
        <f t="shared" ref="E4791" si="9810">plan_id</f>
        <v>832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10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02" t="s">
        <v>1190</v>
      </c>
      <c r="B4792">
        <f t="shared" si="9697"/>
        <v>19</v>
      </c>
      <c r="C4792">
        <f t="shared" si="9700"/>
        <v>19</v>
      </c>
      <c r="E4792">
        <f t="shared" ref="E4792" si="9812">plan_id</f>
        <v>832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10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02" t="s">
        <v>1190</v>
      </c>
      <c r="B4793">
        <f t="shared" si="9697"/>
        <v>19</v>
      </c>
      <c r="C4793">
        <f t="shared" si="9700"/>
        <v>20</v>
      </c>
      <c r="E4793">
        <f t="shared" ref="E4793" si="9814">plan_id</f>
        <v>832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10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02" t="s">
        <v>1190</v>
      </c>
      <c r="B4794">
        <f t="shared" si="9697"/>
        <v>19</v>
      </c>
      <c r="C4794">
        <f t="shared" si="9700"/>
        <v>21</v>
      </c>
      <c r="E4794">
        <f t="shared" ref="E4794" si="9816">plan_id</f>
        <v>832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10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02" t="s">
        <v>1190</v>
      </c>
      <c r="B4795">
        <f t="shared" si="9697"/>
        <v>19</v>
      </c>
      <c r="C4795">
        <f t="shared" si="9700"/>
        <v>22</v>
      </c>
      <c r="E4795">
        <f t="shared" ref="E4795" si="9818">plan_id</f>
        <v>832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10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02" t="s">
        <v>1190</v>
      </c>
      <c r="B4796">
        <f t="shared" si="9697"/>
        <v>19</v>
      </c>
      <c r="C4796">
        <f t="shared" si="9700"/>
        <v>23</v>
      </c>
      <c r="E4796">
        <f t="shared" ref="E4796" si="9820">plan_id</f>
        <v>832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10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02" t="s">
        <v>1190</v>
      </c>
      <c r="B4797">
        <f t="shared" si="9697"/>
        <v>19</v>
      </c>
      <c r="C4797">
        <f t="shared" si="9700"/>
        <v>24</v>
      </c>
      <c r="E4797">
        <f t="shared" ref="E4797" si="9822">plan_id</f>
        <v>832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10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02" t="s">
        <v>1190</v>
      </c>
      <c r="B4798">
        <f t="shared" si="9697"/>
        <v>19</v>
      </c>
      <c r="C4798">
        <f t="shared" si="9700"/>
        <v>25</v>
      </c>
      <c r="E4798">
        <f t="shared" ref="E4798" si="9824">plan_id</f>
        <v>832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10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02" t="s">
        <v>1190</v>
      </c>
      <c r="B4799">
        <f t="shared" si="9697"/>
        <v>19</v>
      </c>
      <c r="C4799">
        <f t="shared" si="9700"/>
        <v>26</v>
      </c>
      <c r="E4799">
        <f t="shared" ref="E4799" si="9826">plan_id</f>
        <v>832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10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02" t="s">
        <v>1190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832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10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02" t="s">
        <v>1190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832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10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02" t="s">
        <v>1190</v>
      </c>
      <c r="B4802">
        <f t="shared" si="9828"/>
        <v>19</v>
      </c>
      <c r="C4802">
        <f t="shared" si="9831"/>
        <v>29</v>
      </c>
      <c r="E4802">
        <f t="shared" ref="E4802" si="9834">plan_id</f>
        <v>832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10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02" t="s">
        <v>1190</v>
      </c>
      <c r="B4803">
        <f t="shared" si="9828"/>
        <v>19</v>
      </c>
      <c r="C4803">
        <f t="shared" si="9831"/>
        <v>30</v>
      </c>
      <c r="E4803">
        <f t="shared" ref="E4803" si="9836">plan_id</f>
        <v>832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10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02" t="s">
        <v>1190</v>
      </c>
      <c r="B4804">
        <f t="shared" si="9828"/>
        <v>19</v>
      </c>
      <c r="C4804">
        <f t="shared" si="9831"/>
        <v>31</v>
      </c>
      <c r="E4804">
        <f t="shared" ref="E4804" si="9838">plan_id</f>
        <v>832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10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02" t="s">
        <v>1190</v>
      </c>
      <c r="B4805">
        <f t="shared" si="9828"/>
        <v>19</v>
      </c>
      <c r="C4805">
        <f t="shared" si="9831"/>
        <v>32</v>
      </c>
      <c r="E4805">
        <f t="shared" ref="E4805" si="9840">plan_id</f>
        <v>832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10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02" t="s">
        <v>1190</v>
      </c>
      <c r="B4806">
        <f t="shared" si="9828"/>
        <v>19</v>
      </c>
      <c r="C4806">
        <f t="shared" si="9831"/>
        <v>33</v>
      </c>
      <c r="E4806">
        <f t="shared" ref="E4806" si="9842">plan_id</f>
        <v>832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10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02" t="s">
        <v>1190</v>
      </c>
      <c r="B4807">
        <f t="shared" si="9828"/>
        <v>19</v>
      </c>
      <c r="C4807">
        <f t="shared" si="9831"/>
        <v>34</v>
      </c>
      <c r="E4807">
        <f t="shared" ref="E4807" si="9844">plan_id</f>
        <v>832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10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02" t="s">
        <v>1190</v>
      </c>
      <c r="B4808">
        <f t="shared" si="9828"/>
        <v>19</v>
      </c>
      <c r="C4808">
        <f t="shared" si="9831"/>
        <v>35</v>
      </c>
      <c r="E4808">
        <f t="shared" ref="E4808" si="9846">plan_id</f>
        <v>832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10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02" t="s">
        <v>1190</v>
      </c>
      <c r="B4809">
        <f t="shared" si="9828"/>
        <v>19</v>
      </c>
      <c r="C4809">
        <f t="shared" si="9831"/>
        <v>36</v>
      </c>
      <c r="E4809">
        <f t="shared" ref="E4809" si="9848">plan_id</f>
        <v>832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10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02" t="s">
        <v>1190</v>
      </c>
      <c r="B4810">
        <f t="shared" si="9828"/>
        <v>19</v>
      </c>
      <c r="C4810">
        <f t="shared" si="9831"/>
        <v>37</v>
      </c>
      <c r="E4810">
        <f t="shared" ref="E4810" si="9850">plan_id</f>
        <v>832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10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02" t="s">
        <v>1190</v>
      </c>
      <c r="B4811">
        <f t="shared" si="9828"/>
        <v>19</v>
      </c>
      <c r="C4811">
        <f t="shared" si="9831"/>
        <v>38</v>
      </c>
      <c r="E4811">
        <f t="shared" ref="E4811" si="9853">plan_id</f>
        <v>832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10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02" t="s">
        <v>1190</v>
      </c>
      <c r="B4812">
        <f t="shared" si="9828"/>
        <v>19</v>
      </c>
      <c r="C4812">
        <f t="shared" si="9831"/>
        <v>39</v>
      </c>
      <c r="E4812">
        <f t="shared" ref="E4812" si="9855">plan_id</f>
        <v>832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10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02" t="s">
        <v>1190</v>
      </c>
      <c r="B4813">
        <f t="shared" si="9828"/>
        <v>19</v>
      </c>
      <c r="C4813">
        <f t="shared" si="9831"/>
        <v>40</v>
      </c>
      <c r="E4813">
        <f t="shared" ref="E4813" si="9857">plan_id</f>
        <v>832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10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02" t="s">
        <v>1190</v>
      </c>
      <c r="B4814">
        <f t="shared" si="9828"/>
        <v>19</v>
      </c>
      <c r="C4814">
        <f t="shared" si="9831"/>
        <v>41</v>
      </c>
      <c r="E4814">
        <f t="shared" ref="E4814" si="9859">plan_id</f>
        <v>832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10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02" t="s">
        <v>1190</v>
      </c>
      <c r="B4815">
        <f t="shared" si="9828"/>
        <v>19</v>
      </c>
      <c r="C4815">
        <f t="shared" si="9831"/>
        <v>42</v>
      </c>
      <c r="E4815">
        <f t="shared" ref="E4815" si="9861">plan_id</f>
        <v>832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10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02" t="s">
        <v>1190</v>
      </c>
      <c r="B4816">
        <f t="shared" si="9828"/>
        <v>19</v>
      </c>
      <c r="C4816">
        <f t="shared" si="9831"/>
        <v>43</v>
      </c>
      <c r="E4816">
        <f t="shared" ref="E4816" si="9863">plan_id</f>
        <v>832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10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02" t="s">
        <v>1190</v>
      </c>
      <c r="B4817">
        <f t="shared" si="9828"/>
        <v>19</v>
      </c>
      <c r="C4817">
        <f t="shared" si="9831"/>
        <v>44</v>
      </c>
      <c r="E4817">
        <f t="shared" ref="E4817" si="9865">plan_id</f>
        <v>832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10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02" t="s">
        <v>1190</v>
      </c>
      <c r="B4818">
        <f t="shared" si="9828"/>
        <v>19</v>
      </c>
      <c r="C4818">
        <f t="shared" si="9831"/>
        <v>45</v>
      </c>
      <c r="E4818">
        <f t="shared" ref="E4818" si="9867">plan_id</f>
        <v>832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10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02" t="s">
        <v>1190</v>
      </c>
      <c r="B4819">
        <f t="shared" si="9828"/>
        <v>19</v>
      </c>
      <c r="C4819">
        <f t="shared" si="9831"/>
        <v>46</v>
      </c>
      <c r="E4819">
        <f t="shared" ref="E4819" si="9869">plan_id</f>
        <v>832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10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02" t="s">
        <v>1190</v>
      </c>
      <c r="B4820">
        <f t="shared" si="9828"/>
        <v>19</v>
      </c>
      <c r="C4820">
        <f t="shared" si="9831"/>
        <v>47</v>
      </c>
      <c r="E4820">
        <f t="shared" ref="E4820" si="9871">plan_id</f>
        <v>832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10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02" t="s">
        <v>1190</v>
      </c>
      <c r="B4821">
        <f t="shared" si="9828"/>
        <v>19</v>
      </c>
      <c r="C4821">
        <f t="shared" si="9831"/>
        <v>48</v>
      </c>
      <c r="E4821">
        <f t="shared" ref="E4821" si="9873">plan_id</f>
        <v>832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10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02" t="s">
        <v>1190</v>
      </c>
      <c r="B4822">
        <f t="shared" si="9828"/>
        <v>19</v>
      </c>
      <c r="C4822">
        <f t="shared" si="9831"/>
        <v>49</v>
      </c>
      <c r="E4822">
        <f t="shared" ref="E4822" si="9875">plan_id</f>
        <v>832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10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02" t="s">
        <v>1190</v>
      </c>
      <c r="B4823">
        <f t="shared" si="9828"/>
        <v>19</v>
      </c>
      <c r="C4823">
        <f t="shared" si="9831"/>
        <v>50</v>
      </c>
      <c r="E4823">
        <f t="shared" ref="E4823" si="9877">plan_id</f>
        <v>832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10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02" t="s">
        <v>1190</v>
      </c>
      <c r="B4824">
        <f t="shared" si="9828"/>
        <v>19</v>
      </c>
      <c r="C4824">
        <f t="shared" si="9831"/>
        <v>51</v>
      </c>
      <c r="E4824">
        <f t="shared" ref="E4824" si="9879">plan_id</f>
        <v>832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10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02" t="s">
        <v>1190</v>
      </c>
      <c r="B4825">
        <f t="shared" si="9828"/>
        <v>19</v>
      </c>
      <c r="C4825">
        <f t="shared" si="9831"/>
        <v>52</v>
      </c>
      <c r="E4825">
        <f t="shared" ref="E4825" si="9881">plan_id</f>
        <v>832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10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02" t="s">
        <v>1190</v>
      </c>
      <c r="B4826">
        <f t="shared" si="9828"/>
        <v>19</v>
      </c>
      <c r="C4826">
        <f t="shared" si="9831"/>
        <v>53</v>
      </c>
      <c r="E4826">
        <f t="shared" ref="E4826" si="9883">plan_id</f>
        <v>832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10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02" t="s">
        <v>1190</v>
      </c>
      <c r="B4827">
        <f t="shared" si="9828"/>
        <v>19</v>
      </c>
      <c r="C4827">
        <f t="shared" si="9831"/>
        <v>54</v>
      </c>
      <c r="E4827">
        <f t="shared" ref="E4827" si="9885">plan_id</f>
        <v>832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10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02" t="s">
        <v>1190</v>
      </c>
      <c r="B4828">
        <f t="shared" si="9828"/>
        <v>19</v>
      </c>
      <c r="C4828">
        <f t="shared" si="9831"/>
        <v>55</v>
      </c>
      <c r="E4828">
        <f t="shared" ref="E4828" si="9887">plan_id</f>
        <v>832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10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02" t="s">
        <v>1190</v>
      </c>
      <c r="B4829">
        <f t="shared" si="9828"/>
        <v>19</v>
      </c>
      <c r="C4829">
        <f t="shared" si="9831"/>
        <v>56</v>
      </c>
      <c r="E4829">
        <f t="shared" ref="E4829" si="9889">plan_id</f>
        <v>832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10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02" t="s">
        <v>1190</v>
      </c>
      <c r="B4830">
        <f t="shared" si="9828"/>
        <v>19</v>
      </c>
      <c r="C4830">
        <f t="shared" si="9831"/>
        <v>57</v>
      </c>
      <c r="E4830">
        <f t="shared" ref="E4830" si="9891">plan_id</f>
        <v>832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10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02" t="s">
        <v>1190</v>
      </c>
      <c r="B4831">
        <f t="shared" si="9828"/>
        <v>19</v>
      </c>
      <c r="C4831">
        <f t="shared" si="9831"/>
        <v>58</v>
      </c>
      <c r="E4831">
        <f t="shared" ref="E4831" si="9893">plan_id</f>
        <v>832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10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02" t="s">
        <v>1190</v>
      </c>
      <c r="B4832">
        <f t="shared" si="9828"/>
        <v>19</v>
      </c>
      <c r="C4832">
        <f t="shared" si="9831"/>
        <v>59</v>
      </c>
      <c r="E4832">
        <f t="shared" ref="E4832" si="9895">plan_id</f>
        <v>832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10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02" t="s">
        <v>1190</v>
      </c>
      <c r="B4833">
        <f t="shared" si="9828"/>
        <v>19</v>
      </c>
      <c r="C4833">
        <f t="shared" si="9831"/>
        <v>60</v>
      </c>
      <c r="E4833">
        <f t="shared" ref="E4833" si="9897">plan_id</f>
        <v>832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10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02" t="s">
        <v>1190</v>
      </c>
      <c r="B4834">
        <f t="shared" si="9828"/>
        <v>19</v>
      </c>
      <c r="C4834">
        <f t="shared" si="9831"/>
        <v>61</v>
      </c>
      <c r="E4834">
        <f t="shared" ref="E4834" si="9899">plan_id</f>
        <v>832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10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02" t="s">
        <v>1190</v>
      </c>
      <c r="B4835">
        <f t="shared" si="9828"/>
        <v>19</v>
      </c>
      <c r="C4835">
        <f t="shared" si="9831"/>
        <v>62</v>
      </c>
      <c r="E4835">
        <f t="shared" ref="E4835" si="9901">plan_id</f>
        <v>832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10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02" t="s">
        <v>1190</v>
      </c>
      <c r="B4836">
        <f t="shared" si="9828"/>
        <v>19</v>
      </c>
      <c r="C4836">
        <f t="shared" si="9831"/>
        <v>63</v>
      </c>
      <c r="E4836">
        <f t="shared" ref="E4836" si="9903">plan_id</f>
        <v>832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10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02" t="s">
        <v>1190</v>
      </c>
      <c r="B4837">
        <f t="shared" si="9828"/>
        <v>19</v>
      </c>
      <c r="C4837">
        <f t="shared" si="9831"/>
        <v>64</v>
      </c>
      <c r="E4837">
        <f t="shared" ref="E4837" si="9905">plan_id</f>
        <v>832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10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02" t="s">
        <v>1190</v>
      </c>
      <c r="B4838">
        <f t="shared" si="9828"/>
        <v>19</v>
      </c>
      <c r="C4838">
        <f t="shared" si="9831"/>
        <v>65</v>
      </c>
      <c r="E4838">
        <f t="shared" ref="E4838" si="9907">plan_id</f>
        <v>832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10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02" t="s">
        <v>1190</v>
      </c>
      <c r="B4839">
        <f t="shared" si="9828"/>
        <v>19</v>
      </c>
      <c r="C4839">
        <f t="shared" si="9831"/>
        <v>66</v>
      </c>
      <c r="E4839">
        <f t="shared" ref="E4839" si="9909">plan_id</f>
        <v>832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10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02" t="s">
        <v>1190</v>
      </c>
      <c r="B4840">
        <f t="shared" si="9828"/>
        <v>19</v>
      </c>
      <c r="C4840">
        <f t="shared" si="9831"/>
        <v>67</v>
      </c>
      <c r="E4840">
        <f t="shared" ref="E4840" si="9911">plan_id</f>
        <v>832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10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02" t="s">
        <v>1190</v>
      </c>
      <c r="B4841">
        <f t="shared" si="9828"/>
        <v>19</v>
      </c>
      <c r="C4841">
        <f t="shared" si="9831"/>
        <v>68</v>
      </c>
      <c r="E4841">
        <f t="shared" ref="E4841" si="9913">plan_id</f>
        <v>832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10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02" t="s">
        <v>1190</v>
      </c>
      <c r="B4842">
        <f t="shared" si="9828"/>
        <v>19</v>
      </c>
      <c r="C4842">
        <f t="shared" si="9831"/>
        <v>69</v>
      </c>
      <c r="E4842">
        <f t="shared" ref="E4842" si="9915">plan_id</f>
        <v>832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10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02" t="s">
        <v>1190</v>
      </c>
      <c r="B4843">
        <f t="shared" si="9828"/>
        <v>19</v>
      </c>
      <c r="C4843">
        <f t="shared" si="9831"/>
        <v>70</v>
      </c>
      <c r="E4843">
        <f t="shared" ref="E4843" si="9917">plan_id</f>
        <v>832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10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02" t="s">
        <v>1190</v>
      </c>
      <c r="B4844">
        <f t="shared" si="9828"/>
        <v>19</v>
      </c>
      <c r="C4844">
        <f t="shared" si="9831"/>
        <v>71</v>
      </c>
      <c r="E4844">
        <f t="shared" ref="E4844" si="9919">plan_id</f>
        <v>832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10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02" t="s">
        <v>1190</v>
      </c>
      <c r="B4845">
        <f t="shared" si="9828"/>
        <v>19</v>
      </c>
      <c r="C4845">
        <f t="shared" si="9831"/>
        <v>72</v>
      </c>
      <c r="E4845">
        <f t="shared" ref="E4845" si="9921">plan_id</f>
        <v>832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10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02" t="s">
        <v>1190</v>
      </c>
      <c r="B4846">
        <f t="shared" si="9828"/>
        <v>19</v>
      </c>
      <c r="C4846">
        <f t="shared" si="9831"/>
        <v>73</v>
      </c>
      <c r="E4846">
        <f t="shared" ref="E4846" si="9923">plan_id</f>
        <v>832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10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02" t="s">
        <v>1190</v>
      </c>
      <c r="B4847">
        <f t="shared" si="9828"/>
        <v>19</v>
      </c>
      <c r="C4847">
        <f t="shared" si="9831"/>
        <v>74</v>
      </c>
      <c r="E4847">
        <f t="shared" ref="E4847" si="9925">plan_id</f>
        <v>832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10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02" t="s">
        <v>1190</v>
      </c>
      <c r="B4848">
        <f t="shared" si="9828"/>
        <v>19</v>
      </c>
      <c r="C4848">
        <f t="shared" si="9831"/>
        <v>75</v>
      </c>
      <c r="E4848">
        <f t="shared" ref="E4848" si="9927">plan_id</f>
        <v>832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10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02" t="s">
        <v>1190</v>
      </c>
      <c r="B4849">
        <f t="shared" si="9828"/>
        <v>19</v>
      </c>
      <c r="C4849">
        <f t="shared" si="9831"/>
        <v>76</v>
      </c>
      <c r="E4849">
        <f t="shared" ref="E4849" si="9929">plan_id</f>
        <v>832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10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02" t="s">
        <v>1190</v>
      </c>
      <c r="B4850">
        <f t="shared" si="9828"/>
        <v>19</v>
      </c>
      <c r="C4850">
        <f t="shared" si="9831"/>
        <v>77</v>
      </c>
      <c r="E4850">
        <f t="shared" ref="E4850" si="9931">plan_id</f>
        <v>832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10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02" t="s">
        <v>1190</v>
      </c>
      <c r="B4851">
        <f t="shared" si="9828"/>
        <v>19</v>
      </c>
      <c r="C4851">
        <f t="shared" si="9831"/>
        <v>78</v>
      </c>
      <c r="E4851">
        <f t="shared" ref="E4851" si="9933">plan_id</f>
        <v>832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10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02" t="s">
        <v>1190</v>
      </c>
      <c r="B4852">
        <f t="shared" si="9828"/>
        <v>19</v>
      </c>
      <c r="C4852">
        <f t="shared" si="9831"/>
        <v>79</v>
      </c>
      <c r="E4852">
        <f t="shared" ref="E4852" si="9935">plan_id</f>
        <v>832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10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02" t="s">
        <v>1190</v>
      </c>
      <c r="B4853">
        <f t="shared" si="9828"/>
        <v>19</v>
      </c>
      <c r="C4853">
        <f t="shared" si="9831"/>
        <v>80</v>
      </c>
      <c r="E4853">
        <f t="shared" ref="E4853" si="9937">plan_id</f>
        <v>832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10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02" t="s">
        <v>1190</v>
      </c>
      <c r="B4854">
        <f t="shared" si="9828"/>
        <v>19</v>
      </c>
      <c r="C4854">
        <f t="shared" si="9831"/>
        <v>81</v>
      </c>
      <c r="E4854">
        <f t="shared" ref="E4854" si="9939">plan_id</f>
        <v>832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10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02" t="s">
        <v>1190</v>
      </c>
      <c r="B4855">
        <f t="shared" si="9828"/>
        <v>19</v>
      </c>
      <c r="C4855">
        <f t="shared" si="9831"/>
        <v>82</v>
      </c>
      <c r="E4855">
        <f t="shared" ref="E4855" si="9941">plan_id</f>
        <v>832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10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02" t="s">
        <v>1190</v>
      </c>
      <c r="B4856">
        <f t="shared" si="9828"/>
        <v>19</v>
      </c>
      <c r="C4856">
        <f t="shared" si="9831"/>
        <v>83</v>
      </c>
      <c r="E4856">
        <f t="shared" ref="E4856" si="9943">plan_id</f>
        <v>832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10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02" t="s">
        <v>1190</v>
      </c>
      <c r="B4857">
        <f t="shared" si="9828"/>
        <v>19</v>
      </c>
      <c r="C4857">
        <f t="shared" si="9831"/>
        <v>84</v>
      </c>
      <c r="E4857">
        <f t="shared" ref="E4857" si="9945">plan_id</f>
        <v>832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10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02" t="s">
        <v>1190</v>
      </c>
      <c r="B4858">
        <f t="shared" si="9828"/>
        <v>19</v>
      </c>
      <c r="C4858">
        <f t="shared" si="9831"/>
        <v>85</v>
      </c>
      <c r="E4858">
        <f t="shared" ref="E4858" si="9947">plan_id</f>
        <v>832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10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02" t="s">
        <v>1190</v>
      </c>
      <c r="B4859">
        <f t="shared" si="9828"/>
        <v>19</v>
      </c>
      <c r="C4859">
        <f t="shared" si="9831"/>
        <v>86</v>
      </c>
      <c r="E4859">
        <f t="shared" ref="E4859" si="9949">plan_id</f>
        <v>832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10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02" t="s">
        <v>1190</v>
      </c>
      <c r="B4860">
        <f t="shared" si="9828"/>
        <v>19</v>
      </c>
      <c r="C4860">
        <f t="shared" si="9831"/>
        <v>87</v>
      </c>
      <c r="E4860">
        <f t="shared" ref="E4860" si="9951">plan_id</f>
        <v>832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10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02" t="s">
        <v>1190</v>
      </c>
      <c r="B4861">
        <f t="shared" si="9828"/>
        <v>19</v>
      </c>
      <c r="C4861">
        <f t="shared" si="9831"/>
        <v>88</v>
      </c>
      <c r="E4861">
        <f t="shared" ref="E4861" si="9953">plan_id</f>
        <v>832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10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02" t="s">
        <v>1190</v>
      </c>
      <c r="B4862">
        <f t="shared" si="9828"/>
        <v>19</v>
      </c>
      <c r="C4862">
        <f t="shared" si="9831"/>
        <v>89</v>
      </c>
      <c r="E4862">
        <f t="shared" ref="E4862" si="9955">plan_id</f>
        <v>832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10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02" t="s">
        <v>1190</v>
      </c>
      <c r="B4863">
        <f t="shared" si="9828"/>
        <v>19</v>
      </c>
      <c r="C4863">
        <f t="shared" si="9831"/>
        <v>90</v>
      </c>
      <c r="E4863">
        <f t="shared" ref="E4863" si="9957">plan_id</f>
        <v>832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10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02" t="s">
        <v>1190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832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10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02" t="s">
        <v>1190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832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10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02" t="s">
        <v>1190</v>
      </c>
      <c r="B4866">
        <f t="shared" si="9959"/>
        <v>20</v>
      </c>
      <c r="C4866">
        <f t="shared" si="9962"/>
        <v>5</v>
      </c>
      <c r="E4866">
        <f t="shared" ref="E4866" si="9965">plan_id</f>
        <v>832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10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02" t="s">
        <v>1190</v>
      </c>
      <c r="B4867">
        <f t="shared" si="9959"/>
        <v>20</v>
      </c>
      <c r="C4867">
        <f t="shared" si="9962"/>
        <v>6</v>
      </c>
      <c r="E4867">
        <f t="shared" ref="E4867" si="9967">plan_id</f>
        <v>832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10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02" t="s">
        <v>1190</v>
      </c>
      <c r="B4868">
        <f t="shared" si="9959"/>
        <v>20</v>
      </c>
      <c r="C4868">
        <f t="shared" si="9962"/>
        <v>7</v>
      </c>
      <c r="E4868">
        <f t="shared" ref="E4868" si="9969">plan_id</f>
        <v>832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10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02" t="s">
        <v>1190</v>
      </c>
      <c r="B4869">
        <f t="shared" si="9959"/>
        <v>20</v>
      </c>
      <c r="C4869">
        <f t="shared" si="9962"/>
        <v>8</v>
      </c>
      <c r="E4869">
        <f t="shared" ref="E4869" si="9971">plan_id</f>
        <v>832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10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02" t="s">
        <v>1190</v>
      </c>
      <c r="B4870">
        <f t="shared" si="9959"/>
        <v>20</v>
      </c>
      <c r="C4870">
        <f t="shared" si="9962"/>
        <v>9</v>
      </c>
      <c r="E4870">
        <f t="shared" ref="E4870" si="9973">plan_id</f>
        <v>832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10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02" t="s">
        <v>1190</v>
      </c>
      <c r="B4871">
        <f t="shared" si="9959"/>
        <v>20</v>
      </c>
      <c r="C4871">
        <f t="shared" si="9962"/>
        <v>10</v>
      </c>
      <c r="E4871">
        <f t="shared" ref="E4871" si="9975">plan_id</f>
        <v>832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10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02" t="s">
        <v>1190</v>
      </c>
      <c r="B4872">
        <f t="shared" si="9959"/>
        <v>20</v>
      </c>
      <c r="C4872">
        <f t="shared" si="9962"/>
        <v>11</v>
      </c>
      <c r="E4872">
        <f t="shared" ref="E4872" si="9977">plan_id</f>
        <v>832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10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02" t="s">
        <v>1190</v>
      </c>
      <c r="B4873">
        <f t="shared" si="9959"/>
        <v>20</v>
      </c>
      <c r="C4873">
        <f t="shared" si="9962"/>
        <v>12</v>
      </c>
      <c r="E4873">
        <f t="shared" ref="E4873" si="9979">plan_id</f>
        <v>832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10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02" t="s">
        <v>1190</v>
      </c>
      <c r="B4874">
        <f t="shared" si="9959"/>
        <v>20</v>
      </c>
      <c r="C4874">
        <f t="shared" si="9962"/>
        <v>13</v>
      </c>
      <c r="E4874">
        <f t="shared" ref="E4874" si="9981">plan_id</f>
        <v>832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10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02" t="s">
        <v>1190</v>
      </c>
      <c r="B4875">
        <f t="shared" si="9959"/>
        <v>20</v>
      </c>
      <c r="C4875">
        <f t="shared" si="9962"/>
        <v>14</v>
      </c>
      <c r="E4875">
        <f t="shared" ref="E4875" si="9984">plan_id</f>
        <v>832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10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02" t="s">
        <v>1190</v>
      </c>
      <c r="B4876">
        <f t="shared" si="9959"/>
        <v>20</v>
      </c>
      <c r="C4876">
        <f t="shared" si="9962"/>
        <v>15</v>
      </c>
      <c r="E4876">
        <f t="shared" ref="E4876" si="9986">plan_id</f>
        <v>832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10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02" t="s">
        <v>1190</v>
      </c>
      <c r="B4877">
        <f t="shared" si="9959"/>
        <v>20</v>
      </c>
      <c r="C4877">
        <f t="shared" si="9962"/>
        <v>16</v>
      </c>
      <c r="E4877">
        <f t="shared" ref="E4877" si="9988">plan_id</f>
        <v>832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10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02" t="s">
        <v>1190</v>
      </c>
      <c r="B4878">
        <f t="shared" si="9959"/>
        <v>20</v>
      </c>
      <c r="C4878">
        <f t="shared" si="9962"/>
        <v>17</v>
      </c>
      <c r="E4878">
        <f t="shared" ref="E4878" si="9990">plan_id</f>
        <v>832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10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02" t="s">
        <v>1190</v>
      </c>
      <c r="B4879">
        <f t="shared" si="9959"/>
        <v>20</v>
      </c>
      <c r="C4879">
        <f t="shared" si="9962"/>
        <v>18</v>
      </c>
      <c r="E4879">
        <f t="shared" ref="E4879" si="9992">plan_id</f>
        <v>832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10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02" t="s">
        <v>1190</v>
      </c>
      <c r="B4880">
        <f t="shared" si="9959"/>
        <v>20</v>
      </c>
      <c r="C4880">
        <f t="shared" si="9962"/>
        <v>19</v>
      </c>
      <c r="E4880">
        <f t="shared" ref="E4880" si="9994">plan_id</f>
        <v>832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10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02" t="s">
        <v>1190</v>
      </c>
      <c r="B4881">
        <f t="shared" si="9959"/>
        <v>20</v>
      </c>
      <c r="C4881">
        <f t="shared" si="9962"/>
        <v>20</v>
      </c>
      <c r="E4881">
        <f t="shared" ref="E4881" si="9996">plan_id</f>
        <v>832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10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02" t="s">
        <v>1190</v>
      </c>
      <c r="B4882">
        <f t="shared" si="9959"/>
        <v>20</v>
      </c>
      <c r="C4882">
        <f t="shared" si="9962"/>
        <v>21</v>
      </c>
      <c r="E4882">
        <f t="shared" ref="E4882" si="9998">plan_id</f>
        <v>832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10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02" t="s">
        <v>1190</v>
      </c>
      <c r="B4883">
        <f t="shared" si="9959"/>
        <v>20</v>
      </c>
      <c r="C4883">
        <f t="shared" si="9962"/>
        <v>22</v>
      </c>
      <c r="E4883">
        <f t="shared" ref="E4883" si="10000">plan_id</f>
        <v>832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10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02" t="s">
        <v>1190</v>
      </c>
      <c r="B4884">
        <f t="shared" si="9959"/>
        <v>20</v>
      </c>
      <c r="C4884">
        <f t="shared" si="9962"/>
        <v>23</v>
      </c>
      <c r="E4884">
        <f t="shared" ref="E4884" si="10002">plan_id</f>
        <v>832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10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02" t="s">
        <v>1190</v>
      </c>
      <c r="B4885">
        <f t="shared" si="9959"/>
        <v>20</v>
      </c>
      <c r="C4885">
        <f t="shared" si="9962"/>
        <v>24</v>
      </c>
      <c r="E4885">
        <f t="shared" ref="E4885" si="10004">plan_id</f>
        <v>832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10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02" t="s">
        <v>1190</v>
      </c>
      <c r="B4886">
        <f t="shared" si="9959"/>
        <v>20</v>
      </c>
      <c r="C4886">
        <f t="shared" si="9962"/>
        <v>25</v>
      </c>
      <c r="E4886">
        <f t="shared" ref="E4886" si="10006">plan_id</f>
        <v>832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10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02" t="s">
        <v>1190</v>
      </c>
      <c r="B4887">
        <f t="shared" si="9959"/>
        <v>20</v>
      </c>
      <c r="C4887">
        <f t="shared" si="9962"/>
        <v>26</v>
      </c>
      <c r="E4887">
        <f t="shared" ref="E4887" si="10008">plan_id</f>
        <v>832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10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02" t="s">
        <v>1190</v>
      </c>
      <c r="B4888">
        <f t="shared" si="9959"/>
        <v>20</v>
      </c>
      <c r="C4888">
        <f t="shared" si="9962"/>
        <v>27</v>
      </c>
      <c r="E4888">
        <f t="shared" ref="E4888" si="10010">plan_id</f>
        <v>832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10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02" t="s">
        <v>1190</v>
      </c>
      <c r="B4889">
        <f t="shared" si="9959"/>
        <v>20</v>
      </c>
      <c r="C4889">
        <f t="shared" si="9962"/>
        <v>28</v>
      </c>
      <c r="E4889">
        <f t="shared" ref="E4889" si="10012">plan_id</f>
        <v>832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10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02" t="s">
        <v>1190</v>
      </c>
      <c r="B4890">
        <f t="shared" si="9959"/>
        <v>20</v>
      </c>
      <c r="C4890">
        <f t="shared" si="9962"/>
        <v>29</v>
      </c>
      <c r="E4890">
        <f t="shared" ref="E4890" si="10014">plan_id</f>
        <v>832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10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02" t="s">
        <v>1190</v>
      </c>
      <c r="B4891">
        <f t="shared" si="9959"/>
        <v>20</v>
      </c>
      <c r="C4891">
        <f t="shared" si="9962"/>
        <v>30</v>
      </c>
      <c r="E4891">
        <f t="shared" ref="E4891" si="10016">plan_id</f>
        <v>832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10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02" t="s">
        <v>1190</v>
      </c>
      <c r="B4892">
        <f t="shared" si="9959"/>
        <v>20</v>
      </c>
      <c r="C4892">
        <f t="shared" si="9962"/>
        <v>31</v>
      </c>
      <c r="E4892">
        <f t="shared" ref="E4892" si="10018">plan_id</f>
        <v>832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10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02" t="s">
        <v>1190</v>
      </c>
      <c r="B4893">
        <f t="shared" si="9959"/>
        <v>20</v>
      </c>
      <c r="C4893">
        <f t="shared" si="9962"/>
        <v>32</v>
      </c>
      <c r="E4893">
        <f t="shared" ref="E4893" si="10020">plan_id</f>
        <v>832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10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02" t="s">
        <v>1190</v>
      </c>
      <c r="B4894">
        <f t="shared" si="9959"/>
        <v>20</v>
      </c>
      <c r="C4894">
        <f t="shared" si="9962"/>
        <v>33</v>
      </c>
      <c r="E4894">
        <f t="shared" ref="E4894" si="10022">plan_id</f>
        <v>832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10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02" t="s">
        <v>1190</v>
      </c>
      <c r="B4895">
        <f t="shared" si="9959"/>
        <v>20</v>
      </c>
      <c r="C4895">
        <f t="shared" si="9962"/>
        <v>34</v>
      </c>
      <c r="E4895">
        <f t="shared" ref="E4895" si="10024">plan_id</f>
        <v>832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10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02" t="s">
        <v>1190</v>
      </c>
      <c r="B4896">
        <f t="shared" si="9959"/>
        <v>20</v>
      </c>
      <c r="C4896">
        <f t="shared" si="9962"/>
        <v>35</v>
      </c>
      <c r="E4896">
        <f t="shared" ref="E4896" si="10026">plan_id</f>
        <v>832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10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02" t="s">
        <v>1190</v>
      </c>
      <c r="B4897">
        <f t="shared" si="9959"/>
        <v>20</v>
      </c>
      <c r="C4897">
        <f t="shared" si="9962"/>
        <v>36</v>
      </c>
      <c r="E4897">
        <f t="shared" ref="E4897" si="10028">plan_id</f>
        <v>832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10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02" t="s">
        <v>1190</v>
      </c>
      <c r="B4898">
        <f t="shared" si="9959"/>
        <v>20</v>
      </c>
      <c r="C4898">
        <f t="shared" si="9962"/>
        <v>37</v>
      </c>
      <c r="E4898">
        <f t="shared" ref="E4898" si="10030">plan_id</f>
        <v>832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10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02" t="s">
        <v>1190</v>
      </c>
      <c r="B4899">
        <f t="shared" si="9959"/>
        <v>20</v>
      </c>
      <c r="C4899">
        <f t="shared" si="9962"/>
        <v>38</v>
      </c>
      <c r="E4899">
        <f t="shared" ref="E4899" si="10032">plan_id</f>
        <v>832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10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02" t="s">
        <v>1190</v>
      </c>
      <c r="B4900">
        <f t="shared" si="9959"/>
        <v>20</v>
      </c>
      <c r="C4900">
        <f t="shared" si="9962"/>
        <v>39</v>
      </c>
      <c r="E4900">
        <f t="shared" ref="E4900" si="10034">plan_id</f>
        <v>832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10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02" t="s">
        <v>1190</v>
      </c>
      <c r="B4901">
        <f t="shared" si="9959"/>
        <v>20</v>
      </c>
      <c r="C4901">
        <f t="shared" si="9962"/>
        <v>40</v>
      </c>
      <c r="E4901">
        <f t="shared" ref="E4901" si="10036">plan_id</f>
        <v>832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10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02" t="s">
        <v>1190</v>
      </c>
      <c r="B4902">
        <f t="shared" si="9959"/>
        <v>20</v>
      </c>
      <c r="C4902">
        <f t="shared" si="9962"/>
        <v>41</v>
      </c>
      <c r="E4902">
        <f t="shared" ref="E4902" si="10038">plan_id</f>
        <v>832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10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02" t="s">
        <v>1190</v>
      </c>
      <c r="B4903">
        <f t="shared" si="9959"/>
        <v>20</v>
      </c>
      <c r="C4903">
        <f t="shared" si="9962"/>
        <v>42</v>
      </c>
      <c r="E4903">
        <f t="shared" ref="E4903" si="10040">plan_id</f>
        <v>832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10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02" t="s">
        <v>1190</v>
      </c>
      <c r="B4904">
        <f t="shared" si="9959"/>
        <v>20</v>
      </c>
      <c r="C4904">
        <f t="shared" si="9962"/>
        <v>43</v>
      </c>
      <c r="E4904">
        <f t="shared" ref="E4904" si="10042">plan_id</f>
        <v>832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10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02" t="s">
        <v>1190</v>
      </c>
      <c r="B4905">
        <f t="shared" si="9959"/>
        <v>20</v>
      </c>
      <c r="C4905">
        <f t="shared" si="9962"/>
        <v>44</v>
      </c>
      <c r="E4905">
        <f t="shared" ref="E4905" si="10044">plan_id</f>
        <v>832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10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02" t="s">
        <v>1190</v>
      </c>
      <c r="B4906">
        <f t="shared" si="9959"/>
        <v>20</v>
      </c>
      <c r="C4906">
        <f t="shared" si="9962"/>
        <v>45</v>
      </c>
      <c r="E4906">
        <f t="shared" ref="E4906" si="10046">plan_id</f>
        <v>832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10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02" t="s">
        <v>1190</v>
      </c>
      <c r="B4907">
        <f t="shared" si="9959"/>
        <v>20</v>
      </c>
      <c r="C4907">
        <f t="shared" si="9962"/>
        <v>46</v>
      </c>
      <c r="E4907">
        <f t="shared" ref="E4907" si="10048">plan_id</f>
        <v>832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10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02" t="s">
        <v>1190</v>
      </c>
      <c r="B4908">
        <f t="shared" si="9959"/>
        <v>20</v>
      </c>
      <c r="C4908">
        <f t="shared" si="9962"/>
        <v>47</v>
      </c>
      <c r="E4908">
        <f t="shared" ref="E4908" si="10050">plan_id</f>
        <v>832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10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02" t="s">
        <v>1190</v>
      </c>
      <c r="B4909">
        <f t="shared" si="9959"/>
        <v>20</v>
      </c>
      <c r="C4909">
        <f t="shared" si="9962"/>
        <v>48</v>
      </c>
      <c r="E4909">
        <f t="shared" ref="E4909" si="10052">plan_id</f>
        <v>832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10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02" t="s">
        <v>1190</v>
      </c>
      <c r="B4910">
        <f t="shared" si="9959"/>
        <v>20</v>
      </c>
      <c r="C4910">
        <f t="shared" si="9962"/>
        <v>49</v>
      </c>
      <c r="E4910">
        <f t="shared" ref="E4910" si="10054">plan_id</f>
        <v>832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10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02" t="s">
        <v>1190</v>
      </c>
      <c r="B4911">
        <f t="shared" si="9959"/>
        <v>20</v>
      </c>
      <c r="C4911">
        <f t="shared" si="9962"/>
        <v>50</v>
      </c>
      <c r="E4911">
        <f t="shared" ref="E4911" si="10056">plan_id</f>
        <v>832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10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02" t="s">
        <v>1190</v>
      </c>
      <c r="B4912">
        <f t="shared" si="9959"/>
        <v>20</v>
      </c>
      <c r="C4912">
        <f t="shared" si="9962"/>
        <v>51</v>
      </c>
      <c r="E4912">
        <f t="shared" ref="E4912" si="10058">plan_id</f>
        <v>832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10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02" t="s">
        <v>1190</v>
      </c>
      <c r="B4913">
        <f t="shared" si="9959"/>
        <v>20</v>
      </c>
      <c r="C4913">
        <f t="shared" si="9962"/>
        <v>52</v>
      </c>
      <c r="E4913">
        <f t="shared" ref="E4913" si="10060">plan_id</f>
        <v>832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10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02" t="s">
        <v>1190</v>
      </c>
      <c r="B4914">
        <f t="shared" si="9959"/>
        <v>20</v>
      </c>
      <c r="C4914">
        <f t="shared" si="9962"/>
        <v>53</v>
      </c>
      <c r="E4914">
        <f t="shared" ref="E4914" si="10062">plan_id</f>
        <v>832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10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02" t="s">
        <v>1190</v>
      </c>
      <c r="B4915">
        <f t="shared" si="9959"/>
        <v>20</v>
      </c>
      <c r="C4915">
        <f t="shared" si="9962"/>
        <v>54</v>
      </c>
      <c r="E4915">
        <f t="shared" ref="E4915" si="10064">plan_id</f>
        <v>832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10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02" t="s">
        <v>1190</v>
      </c>
      <c r="B4916">
        <f t="shared" si="9959"/>
        <v>20</v>
      </c>
      <c r="C4916">
        <f t="shared" si="9962"/>
        <v>55</v>
      </c>
      <c r="E4916">
        <f t="shared" ref="E4916" si="10066">plan_id</f>
        <v>832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10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02" t="s">
        <v>1190</v>
      </c>
      <c r="B4917">
        <f t="shared" si="9959"/>
        <v>20</v>
      </c>
      <c r="C4917">
        <f t="shared" si="9962"/>
        <v>56</v>
      </c>
      <c r="E4917">
        <f t="shared" ref="E4917" si="10068">plan_id</f>
        <v>832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10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02" t="s">
        <v>1190</v>
      </c>
      <c r="B4918">
        <f t="shared" si="9959"/>
        <v>20</v>
      </c>
      <c r="C4918">
        <f t="shared" si="9962"/>
        <v>57</v>
      </c>
      <c r="E4918">
        <f t="shared" ref="E4918" si="10070">plan_id</f>
        <v>832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10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02" t="s">
        <v>1190</v>
      </c>
      <c r="B4919">
        <f t="shared" si="9959"/>
        <v>20</v>
      </c>
      <c r="C4919">
        <f t="shared" si="9962"/>
        <v>58</v>
      </c>
      <c r="E4919">
        <f t="shared" ref="E4919" si="10072">plan_id</f>
        <v>832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10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02" t="s">
        <v>1190</v>
      </c>
      <c r="B4920">
        <f t="shared" si="9959"/>
        <v>20</v>
      </c>
      <c r="C4920">
        <f t="shared" si="9962"/>
        <v>59</v>
      </c>
      <c r="E4920">
        <f t="shared" ref="E4920" si="10074">plan_id</f>
        <v>832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10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02" t="s">
        <v>1190</v>
      </c>
      <c r="B4921">
        <f t="shared" si="9959"/>
        <v>20</v>
      </c>
      <c r="C4921">
        <f t="shared" si="9962"/>
        <v>60</v>
      </c>
      <c r="E4921">
        <f t="shared" ref="E4921" si="10076">plan_id</f>
        <v>832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10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02" t="s">
        <v>1190</v>
      </c>
      <c r="B4922">
        <f t="shared" si="9959"/>
        <v>20</v>
      </c>
      <c r="C4922">
        <f t="shared" si="9962"/>
        <v>61</v>
      </c>
      <c r="E4922">
        <f t="shared" ref="E4922" si="10078">plan_id</f>
        <v>832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10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02" t="s">
        <v>1190</v>
      </c>
      <c r="B4923">
        <f t="shared" si="9959"/>
        <v>20</v>
      </c>
      <c r="C4923">
        <f t="shared" si="9962"/>
        <v>62</v>
      </c>
      <c r="E4923">
        <f t="shared" ref="E4923" si="10080">plan_id</f>
        <v>832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10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02" t="s">
        <v>1190</v>
      </c>
      <c r="B4924">
        <f t="shared" si="9959"/>
        <v>20</v>
      </c>
      <c r="C4924">
        <f t="shared" si="9962"/>
        <v>63</v>
      </c>
      <c r="E4924">
        <f t="shared" ref="E4924" si="10082">plan_id</f>
        <v>832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10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02" t="s">
        <v>1190</v>
      </c>
      <c r="B4925">
        <f t="shared" si="9959"/>
        <v>20</v>
      </c>
      <c r="C4925">
        <f t="shared" si="9962"/>
        <v>64</v>
      </c>
      <c r="E4925">
        <f t="shared" ref="E4925" si="10084">plan_id</f>
        <v>832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10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02" t="s">
        <v>1190</v>
      </c>
      <c r="B4926">
        <f t="shared" si="9959"/>
        <v>20</v>
      </c>
      <c r="C4926">
        <f t="shared" si="9962"/>
        <v>65</v>
      </c>
      <c r="E4926">
        <f t="shared" ref="E4926" si="10086">plan_id</f>
        <v>832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10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02" t="s">
        <v>1190</v>
      </c>
      <c r="B4927">
        <f t="shared" si="9959"/>
        <v>20</v>
      </c>
      <c r="C4927">
        <f t="shared" si="9962"/>
        <v>66</v>
      </c>
      <c r="E4927">
        <f t="shared" ref="E4927" si="10088">plan_id</f>
        <v>832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10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02" t="s">
        <v>1190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832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10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02" t="s">
        <v>1190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832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10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02" t="s">
        <v>1190</v>
      </c>
      <c r="B4930">
        <f t="shared" si="10090"/>
        <v>20</v>
      </c>
      <c r="C4930">
        <f t="shared" si="10093"/>
        <v>69</v>
      </c>
      <c r="E4930">
        <f t="shared" ref="E4930" si="10096">plan_id</f>
        <v>832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10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02" t="s">
        <v>1190</v>
      </c>
      <c r="B4931">
        <f t="shared" si="10090"/>
        <v>20</v>
      </c>
      <c r="C4931">
        <f t="shared" si="10093"/>
        <v>70</v>
      </c>
      <c r="E4931">
        <f t="shared" ref="E4931" si="10098">plan_id</f>
        <v>832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10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02" t="s">
        <v>1190</v>
      </c>
      <c r="B4932">
        <f t="shared" si="10090"/>
        <v>20</v>
      </c>
      <c r="C4932">
        <f t="shared" si="10093"/>
        <v>71</v>
      </c>
      <c r="E4932">
        <f t="shared" ref="E4932" si="10100">plan_id</f>
        <v>832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10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02" t="s">
        <v>1190</v>
      </c>
      <c r="B4933">
        <f t="shared" si="10090"/>
        <v>20</v>
      </c>
      <c r="C4933">
        <f t="shared" si="10093"/>
        <v>72</v>
      </c>
      <c r="E4933">
        <f t="shared" ref="E4933" si="10102">plan_id</f>
        <v>832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10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02" t="s">
        <v>1190</v>
      </c>
      <c r="B4934">
        <f t="shared" si="10090"/>
        <v>20</v>
      </c>
      <c r="C4934">
        <f t="shared" si="10093"/>
        <v>73</v>
      </c>
      <c r="E4934">
        <f t="shared" ref="E4934" si="10104">plan_id</f>
        <v>832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10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02" t="s">
        <v>1190</v>
      </c>
      <c r="B4935">
        <f t="shared" si="10090"/>
        <v>20</v>
      </c>
      <c r="C4935">
        <f t="shared" si="10093"/>
        <v>74</v>
      </c>
      <c r="E4935">
        <f t="shared" ref="E4935" si="10106">plan_id</f>
        <v>832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10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02" t="s">
        <v>1190</v>
      </c>
      <c r="B4936">
        <f t="shared" si="10090"/>
        <v>20</v>
      </c>
      <c r="C4936">
        <f t="shared" si="10093"/>
        <v>75</v>
      </c>
      <c r="E4936">
        <f t="shared" ref="E4936" si="10108">plan_id</f>
        <v>832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10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02" t="s">
        <v>1190</v>
      </c>
      <c r="B4937">
        <f t="shared" si="10090"/>
        <v>20</v>
      </c>
      <c r="C4937">
        <f t="shared" si="10093"/>
        <v>76</v>
      </c>
      <c r="E4937">
        <f t="shared" ref="E4937" si="10110">plan_id</f>
        <v>832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10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02" t="s">
        <v>1190</v>
      </c>
      <c r="B4938">
        <f t="shared" si="10090"/>
        <v>20</v>
      </c>
      <c r="C4938">
        <f t="shared" si="10093"/>
        <v>77</v>
      </c>
      <c r="E4938">
        <f t="shared" ref="E4938" si="10112">plan_id</f>
        <v>832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10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02" t="s">
        <v>1190</v>
      </c>
      <c r="B4939">
        <f t="shared" si="10090"/>
        <v>20</v>
      </c>
      <c r="C4939">
        <f t="shared" si="10093"/>
        <v>78</v>
      </c>
      <c r="E4939">
        <f t="shared" ref="E4939" si="10115">plan_id</f>
        <v>832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10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02" t="s">
        <v>1190</v>
      </c>
      <c r="B4940">
        <f t="shared" si="10090"/>
        <v>20</v>
      </c>
      <c r="C4940">
        <f t="shared" si="10093"/>
        <v>79</v>
      </c>
      <c r="E4940">
        <f t="shared" ref="E4940" si="10117">plan_id</f>
        <v>832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10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02" t="s">
        <v>1190</v>
      </c>
      <c r="B4941">
        <f t="shared" si="10090"/>
        <v>20</v>
      </c>
      <c r="C4941">
        <f t="shared" si="10093"/>
        <v>80</v>
      </c>
      <c r="E4941">
        <f t="shared" ref="E4941" si="10119">plan_id</f>
        <v>832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10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02" t="s">
        <v>1190</v>
      </c>
      <c r="B4942">
        <f t="shared" si="10090"/>
        <v>20</v>
      </c>
      <c r="C4942">
        <f t="shared" si="10093"/>
        <v>81</v>
      </c>
      <c r="E4942">
        <f t="shared" ref="E4942" si="10121">plan_id</f>
        <v>832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10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02" t="s">
        <v>1190</v>
      </c>
      <c r="B4943">
        <f t="shared" si="10090"/>
        <v>20</v>
      </c>
      <c r="C4943">
        <f t="shared" si="10093"/>
        <v>82</v>
      </c>
      <c r="E4943">
        <f t="shared" ref="E4943" si="10123">plan_id</f>
        <v>832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10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02" t="s">
        <v>1190</v>
      </c>
      <c r="B4944">
        <f t="shared" si="10090"/>
        <v>20</v>
      </c>
      <c r="C4944">
        <f t="shared" si="10093"/>
        <v>83</v>
      </c>
      <c r="E4944">
        <f t="shared" ref="E4944" si="10125">plan_id</f>
        <v>832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10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02" t="s">
        <v>1190</v>
      </c>
      <c r="B4945">
        <f t="shared" si="10090"/>
        <v>20</v>
      </c>
      <c r="C4945">
        <f t="shared" si="10093"/>
        <v>84</v>
      </c>
      <c r="E4945">
        <f t="shared" ref="E4945" si="10127">plan_id</f>
        <v>832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10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02" t="s">
        <v>1190</v>
      </c>
      <c r="B4946">
        <f t="shared" si="10090"/>
        <v>20</v>
      </c>
      <c r="C4946">
        <f t="shared" si="10093"/>
        <v>85</v>
      </c>
      <c r="E4946">
        <f t="shared" ref="E4946" si="10129">plan_id</f>
        <v>832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10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02" t="s">
        <v>1190</v>
      </c>
      <c r="B4947">
        <f t="shared" si="10090"/>
        <v>20</v>
      </c>
      <c r="C4947">
        <f t="shared" si="10093"/>
        <v>86</v>
      </c>
      <c r="E4947">
        <f t="shared" ref="E4947" si="10131">plan_id</f>
        <v>832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10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02" t="s">
        <v>1190</v>
      </c>
      <c r="B4948">
        <f t="shared" si="10090"/>
        <v>20</v>
      </c>
      <c r="C4948">
        <f t="shared" si="10093"/>
        <v>87</v>
      </c>
      <c r="E4948">
        <f t="shared" ref="E4948" si="10133">plan_id</f>
        <v>832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10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02" t="s">
        <v>1190</v>
      </c>
      <c r="B4949">
        <f t="shared" si="10090"/>
        <v>20</v>
      </c>
      <c r="C4949">
        <f t="shared" si="10093"/>
        <v>88</v>
      </c>
      <c r="E4949">
        <f t="shared" ref="E4949" si="10135">plan_id</f>
        <v>832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10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02" t="s">
        <v>1190</v>
      </c>
      <c r="B4950">
        <f t="shared" si="10090"/>
        <v>20</v>
      </c>
      <c r="C4950">
        <f t="shared" si="10093"/>
        <v>89</v>
      </c>
      <c r="E4950">
        <f t="shared" ref="E4950" si="10137">plan_id</f>
        <v>832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10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02" t="s">
        <v>1190</v>
      </c>
      <c r="B4951">
        <f t="shared" si="10090"/>
        <v>20</v>
      </c>
      <c r="C4951">
        <f t="shared" si="10093"/>
        <v>90</v>
      </c>
      <c r="E4951">
        <f t="shared" ref="E4951" si="10139">plan_id</f>
        <v>832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10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02" t="s">
        <v>1190</v>
      </c>
      <c r="B4952">
        <f t="shared" si="10090"/>
        <v>21</v>
      </c>
      <c r="C4952">
        <f t="shared" si="10093"/>
        <v>3</v>
      </c>
      <c r="E4952">
        <f t="shared" ref="E4952" si="10141">plan_id</f>
        <v>832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10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02" t="s">
        <v>1190</v>
      </c>
      <c r="B4953">
        <f t="shared" si="10090"/>
        <v>21</v>
      </c>
      <c r="C4953">
        <f t="shared" si="10093"/>
        <v>4</v>
      </c>
      <c r="E4953">
        <f t="shared" ref="E4953" si="10143">plan_id</f>
        <v>832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10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02" t="s">
        <v>1190</v>
      </c>
      <c r="B4954">
        <f t="shared" si="10090"/>
        <v>21</v>
      </c>
      <c r="C4954">
        <f t="shared" si="10093"/>
        <v>5</v>
      </c>
      <c r="E4954">
        <f t="shared" ref="E4954" si="10145">plan_id</f>
        <v>832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10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02" t="s">
        <v>1190</v>
      </c>
      <c r="B4955">
        <f t="shared" si="10090"/>
        <v>21</v>
      </c>
      <c r="C4955">
        <f t="shared" si="10093"/>
        <v>6</v>
      </c>
      <c r="E4955">
        <f t="shared" ref="E4955" si="10147">plan_id</f>
        <v>832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10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02" t="s">
        <v>1190</v>
      </c>
      <c r="B4956">
        <f t="shared" si="10090"/>
        <v>21</v>
      </c>
      <c r="C4956">
        <f t="shared" si="10093"/>
        <v>7</v>
      </c>
      <c r="E4956">
        <f t="shared" ref="E4956" si="10149">plan_id</f>
        <v>832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10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02" t="s">
        <v>1190</v>
      </c>
      <c r="B4957">
        <f t="shared" si="10090"/>
        <v>21</v>
      </c>
      <c r="C4957">
        <f t="shared" si="10093"/>
        <v>8</v>
      </c>
      <c r="E4957">
        <f t="shared" ref="E4957" si="10151">plan_id</f>
        <v>832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10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02" t="s">
        <v>1190</v>
      </c>
      <c r="B4958">
        <f t="shared" si="10090"/>
        <v>21</v>
      </c>
      <c r="C4958">
        <f t="shared" si="10093"/>
        <v>9</v>
      </c>
      <c r="E4958">
        <f t="shared" ref="E4958" si="10153">plan_id</f>
        <v>832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10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02" t="s">
        <v>1190</v>
      </c>
      <c r="B4959">
        <f t="shared" si="10090"/>
        <v>21</v>
      </c>
      <c r="C4959">
        <f t="shared" si="10093"/>
        <v>10</v>
      </c>
      <c r="E4959">
        <f t="shared" ref="E4959" si="10155">plan_id</f>
        <v>832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10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02" t="s">
        <v>1190</v>
      </c>
      <c r="B4960">
        <f t="shared" si="10090"/>
        <v>21</v>
      </c>
      <c r="C4960">
        <f t="shared" si="10093"/>
        <v>11</v>
      </c>
      <c r="E4960">
        <f t="shared" ref="E4960" si="10157">plan_id</f>
        <v>832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10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02" t="s">
        <v>1190</v>
      </c>
      <c r="B4961">
        <f t="shared" si="10090"/>
        <v>21</v>
      </c>
      <c r="C4961">
        <f t="shared" si="10093"/>
        <v>12</v>
      </c>
      <c r="E4961">
        <f t="shared" ref="E4961" si="10159">plan_id</f>
        <v>832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10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02" t="s">
        <v>1190</v>
      </c>
      <c r="B4962">
        <f t="shared" si="10090"/>
        <v>21</v>
      </c>
      <c r="C4962">
        <f t="shared" si="10093"/>
        <v>13</v>
      </c>
      <c r="E4962">
        <f t="shared" ref="E4962" si="10161">plan_id</f>
        <v>832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10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02" t="s">
        <v>1190</v>
      </c>
      <c r="B4963">
        <f t="shared" si="10090"/>
        <v>21</v>
      </c>
      <c r="C4963">
        <f t="shared" si="10093"/>
        <v>14</v>
      </c>
      <c r="E4963">
        <f t="shared" ref="E4963" si="10163">plan_id</f>
        <v>832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10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02" t="s">
        <v>1190</v>
      </c>
      <c r="B4964">
        <f t="shared" si="10090"/>
        <v>21</v>
      </c>
      <c r="C4964">
        <f t="shared" si="10093"/>
        <v>15</v>
      </c>
      <c r="E4964">
        <f t="shared" ref="E4964" si="10165">plan_id</f>
        <v>832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10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02" t="s">
        <v>1190</v>
      </c>
      <c r="B4965">
        <f t="shared" si="10090"/>
        <v>21</v>
      </c>
      <c r="C4965">
        <f t="shared" si="10093"/>
        <v>16</v>
      </c>
      <c r="E4965">
        <f t="shared" ref="E4965" si="10167">plan_id</f>
        <v>832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10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02" t="s">
        <v>1190</v>
      </c>
      <c r="B4966">
        <f t="shared" si="10090"/>
        <v>21</v>
      </c>
      <c r="C4966">
        <f t="shared" si="10093"/>
        <v>17</v>
      </c>
      <c r="E4966">
        <f t="shared" ref="E4966" si="10169">plan_id</f>
        <v>832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10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02" t="s">
        <v>1190</v>
      </c>
      <c r="B4967">
        <f t="shared" si="10090"/>
        <v>21</v>
      </c>
      <c r="C4967">
        <f t="shared" si="10093"/>
        <v>18</v>
      </c>
      <c r="E4967">
        <f t="shared" ref="E4967" si="10171">plan_id</f>
        <v>832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10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02" t="s">
        <v>1190</v>
      </c>
      <c r="B4968">
        <f t="shared" si="10090"/>
        <v>21</v>
      </c>
      <c r="C4968">
        <f t="shared" si="10093"/>
        <v>19</v>
      </c>
      <c r="E4968">
        <f t="shared" ref="E4968" si="10173">plan_id</f>
        <v>832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10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02" t="s">
        <v>1190</v>
      </c>
      <c r="B4969">
        <f t="shared" si="10090"/>
        <v>21</v>
      </c>
      <c r="C4969">
        <f t="shared" si="10093"/>
        <v>20</v>
      </c>
      <c r="E4969">
        <f t="shared" ref="E4969" si="10175">plan_id</f>
        <v>832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10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02" t="s">
        <v>1190</v>
      </c>
      <c r="B4970">
        <f t="shared" si="10090"/>
        <v>21</v>
      </c>
      <c r="C4970">
        <f t="shared" si="10093"/>
        <v>21</v>
      </c>
      <c r="E4970">
        <f t="shared" ref="E4970" si="10177">plan_id</f>
        <v>832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10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02" t="s">
        <v>1190</v>
      </c>
      <c r="B4971">
        <f t="shared" si="10090"/>
        <v>21</v>
      </c>
      <c r="C4971">
        <f t="shared" si="10093"/>
        <v>22</v>
      </c>
      <c r="E4971">
        <f t="shared" ref="E4971" si="10179">plan_id</f>
        <v>832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10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02" t="s">
        <v>1190</v>
      </c>
      <c r="B4972">
        <f t="shared" si="10090"/>
        <v>21</v>
      </c>
      <c r="C4972">
        <f t="shared" si="10093"/>
        <v>23</v>
      </c>
      <c r="E4972">
        <f t="shared" ref="E4972" si="10181">plan_id</f>
        <v>832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10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02" t="s">
        <v>1190</v>
      </c>
      <c r="B4973">
        <f t="shared" si="10090"/>
        <v>21</v>
      </c>
      <c r="C4973">
        <f t="shared" si="10093"/>
        <v>24</v>
      </c>
      <c r="E4973">
        <f t="shared" ref="E4973" si="10183">plan_id</f>
        <v>832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10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02" t="s">
        <v>1190</v>
      </c>
      <c r="B4974">
        <f t="shared" si="10090"/>
        <v>21</v>
      </c>
      <c r="C4974">
        <f t="shared" si="10093"/>
        <v>25</v>
      </c>
      <c r="E4974">
        <f t="shared" ref="E4974" si="10185">plan_id</f>
        <v>832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10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02" t="s">
        <v>1190</v>
      </c>
      <c r="B4975">
        <f t="shared" si="10090"/>
        <v>21</v>
      </c>
      <c r="C4975">
        <f t="shared" si="10093"/>
        <v>26</v>
      </c>
      <c r="E4975">
        <f t="shared" ref="E4975" si="10187">plan_id</f>
        <v>832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10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02" t="s">
        <v>1190</v>
      </c>
      <c r="B4976">
        <f t="shared" si="10090"/>
        <v>21</v>
      </c>
      <c r="C4976">
        <f t="shared" si="10093"/>
        <v>27</v>
      </c>
      <c r="E4976">
        <f t="shared" ref="E4976" si="10189">plan_id</f>
        <v>832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10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02" t="s">
        <v>1190</v>
      </c>
      <c r="B4977">
        <f t="shared" si="10090"/>
        <v>21</v>
      </c>
      <c r="C4977">
        <f t="shared" si="10093"/>
        <v>28</v>
      </c>
      <c r="E4977">
        <f t="shared" ref="E4977" si="10191">plan_id</f>
        <v>832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10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02" t="s">
        <v>1190</v>
      </c>
      <c r="B4978">
        <f t="shared" si="10090"/>
        <v>21</v>
      </c>
      <c r="C4978">
        <f t="shared" si="10093"/>
        <v>29</v>
      </c>
      <c r="E4978">
        <f t="shared" ref="E4978" si="10193">plan_id</f>
        <v>832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10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02" t="s">
        <v>1190</v>
      </c>
      <c r="B4979">
        <f t="shared" si="10090"/>
        <v>21</v>
      </c>
      <c r="C4979">
        <f t="shared" si="10093"/>
        <v>30</v>
      </c>
      <c r="E4979">
        <f t="shared" ref="E4979" si="10195">plan_id</f>
        <v>832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10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02" t="s">
        <v>1190</v>
      </c>
      <c r="B4980">
        <f t="shared" si="10090"/>
        <v>21</v>
      </c>
      <c r="C4980">
        <f t="shared" si="10093"/>
        <v>31</v>
      </c>
      <c r="E4980">
        <f t="shared" ref="E4980" si="10197">plan_id</f>
        <v>832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10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02" t="s">
        <v>1190</v>
      </c>
      <c r="B4981">
        <f t="shared" si="10090"/>
        <v>21</v>
      </c>
      <c r="C4981">
        <f t="shared" si="10093"/>
        <v>32</v>
      </c>
      <c r="E4981">
        <f t="shared" ref="E4981" si="10199">plan_id</f>
        <v>832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10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02" t="s">
        <v>1190</v>
      </c>
      <c r="B4982">
        <f t="shared" si="10090"/>
        <v>21</v>
      </c>
      <c r="C4982">
        <f t="shared" si="10093"/>
        <v>33</v>
      </c>
      <c r="E4982">
        <f t="shared" ref="E4982" si="10201">plan_id</f>
        <v>832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10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02" t="s">
        <v>1190</v>
      </c>
      <c r="B4983">
        <f t="shared" si="10090"/>
        <v>21</v>
      </c>
      <c r="C4983">
        <f t="shared" si="10093"/>
        <v>34</v>
      </c>
      <c r="E4983">
        <f t="shared" ref="E4983" si="10203">plan_id</f>
        <v>832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10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02" t="s">
        <v>1190</v>
      </c>
      <c r="B4984">
        <f t="shared" si="10090"/>
        <v>21</v>
      </c>
      <c r="C4984">
        <f t="shared" si="10093"/>
        <v>35</v>
      </c>
      <c r="E4984">
        <f t="shared" ref="E4984" si="10205">plan_id</f>
        <v>832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10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02" t="s">
        <v>1190</v>
      </c>
      <c r="B4985">
        <f t="shared" si="10090"/>
        <v>21</v>
      </c>
      <c r="C4985">
        <f t="shared" si="10093"/>
        <v>36</v>
      </c>
      <c r="E4985">
        <f t="shared" ref="E4985" si="10207">plan_id</f>
        <v>832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10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02" t="s">
        <v>1190</v>
      </c>
      <c r="B4986">
        <f t="shared" si="10090"/>
        <v>21</v>
      </c>
      <c r="C4986">
        <f t="shared" si="10093"/>
        <v>37</v>
      </c>
      <c r="E4986">
        <f t="shared" ref="E4986" si="10209">plan_id</f>
        <v>832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10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02" t="s">
        <v>1190</v>
      </c>
      <c r="B4987">
        <f t="shared" si="10090"/>
        <v>21</v>
      </c>
      <c r="C4987">
        <f t="shared" si="10093"/>
        <v>38</v>
      </c>
      <c r="E4987">
        <f t="shared" ref="E4987" si="10211">plan_id</f>
        <v>832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10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02" t="s">
        <v>1190</v>
      </c>
      <c r="B4988">
        <f t="shared" si="10090"/>
        <v>21</v>
      </c>
      <c r="C4988">
        <f t="shared" si="10093"/>
        <v>39</v>
      </c>
      <c r="E4988">
        <f t="shared" ref="E4988" si="10213">plan_id</f>
        <v>832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10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02" t="s">
        <v>1190</v>
      </c>
      <c r="B4989">
        <f t="shared" si="10090"/>
        <v>21</v>
      </c>
      <c r="C4989">
        <f t="shared" si="10093"/>
        <v>40</v>
      </c>
      <c r="E4989">
        <f t="shared" ref="E4989" si="10215">plan_id</f>
        <v>832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10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02" t="s">
        <v>1190</v>
      </c>
      <c r="B4990">
        <f t="shared" si="10090"/>
        <v>21</v>
      </c>
      <c r="C4990">
        <f t="shared" si="10093"/>
        <v>41</v>
      </c>
      <c r="E4990">
        <f t="shared" ref="E4990" si="10217">plan_id</f>
        <v>832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10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02" t="s">
        <v>1190</v>
      </c>
      <c r="B4991">
        <f t="shared" si="10090"/>
        <v>21</v>
      </c>
      <c r="C4991">
        <f t="shared" si="10093"/>
        <v>42</v>
      </c>
      <c r="E4991">
        <f t="shared" ref="E4991" si="10219">plan_id</f>
        <v>832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10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02" t="s">
        <v>1190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832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10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02" t="s">
        <v>1190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832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10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02" t="s">
        <v>1190</v>
      </c>
      <c r="B4994">
        <f t="shared" si="10221"/>
        <v>21</v>
      </c>
      <c r="C4994">
        <f t="shared" si="10224"/>
        <v>45</v>
      </c>
      <c r="E4994">
        <f t="shared" ref="E4994" si="10227">plan_id</f>
        <v>832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10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02" t="s">
        <v>1190</v>
      </c>
      <c r="B4995">
        <f t="shared" si="10221"/>
        <v>21</v>
      </c>
      <c r="C4995">
        <f t="shared" si="10224"/>
        <v>46</v>
      </c>
      <c r="E4995">
        <f t="shared" ref="E4995" si="10229">plan_id</f>
        <v>832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10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02" t="s">
        <v>1190</v>
      </c>
      <c r="B4996">
        <f t="shared" si="10221"/>
        <v>21</v>
      </c>
      <c r="C4996">
        <f t="shared" si="10224"/>
        <v>47</v>
      </c>
      <c r="E4996">
        <f t="shared" ref="E4996" si="10231">plan_id</f>
        <v>832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10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02" t="s">
        <v>1190</v>
      </c>
      <c r="B4997">
        <f t="shared" si="10221"/>
        <v>21</v>
      </c>
      <c r="C4997">
        <f t="shared" si="10224"/>
        <v>48</v>
      </c>
      <c r="E4997">
        <f t="shared" ref="E4997" si="10233">plan_id</f>
        <v>832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10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02" t="s">
        <v>1190</v>
      </c>
      <c r="B4998">
        <f t="shared" si="10221"/>
        <v>21</v>
      </c>
      <c r="C4998">
        <f t="shared" si="10224"/>
        <v>49</v>
      </c>
      <c r="E4998">
        <f t="shared" ref="E4998" si="10235">plan_id</f>
        <v>832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10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02" t="s">
        <v>1190</v>
      </c>
      <c r="B4999">
        <f t="shared" si="10221"/>
        <v>21</v>
      </c>
      <c r="C4999">
        <f t="shared" si="10224"/>
        <v>50</v>
      </c>
      <c r="E4999">
        <f t="shared" ref="E4999" si="10237">plan_id</f>
        <v>832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10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02" t="s">
        <v>1190</v>
      </c>
      <c r="B5000">
        <f t="shared" si="10221"/>
        <v>21</v>
      </c>
      <c r="C5000">
        <f t="shared" si="10224"/>
        <v>51</v>
      </c>
      <c r="E5000">
        <f t="shared" ref="E5000" si="10239">plan_id</f>
        <v>832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10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02" t="s">
        <v>1190</v>
      </c>
      <c r="B5001">
        <f t="shared" si="10221"/>
        <v>21</v>
      </c>
      <c r="C5001">
        <f t="shared" si="10224"/>
        <v>52</v>
      </c>
      <c r="E5001">
        <f t="shared" ref="E5001" si="10241">plan_id</f>
        <v>832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10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02" t="s">
        <v>1190</v>
      </c>
      <c r="B5002">
        <f t="shared" si="10221"/>
        <v>21</v>
      </c>
      <c r="C5002">
        <f t="shared" si="10224"/>
        <v>53</v>
      </c>
      <c r="E5002">
        <f t="shared" ref="E5002" si="10243">plan_id</f>
        <v>832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10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02" t="s">
        <v>1190</v>
      </c>
      <c r="B5003">
        <f t="shared" si="10221"/>
        <v>21</v>
      </c>
      <c r="C5003">
        <f t="shared" si="10224"/>
        <v>54</v>
      </c>
      <c r="E5003">
        <f t="shared" ref="E5003" si="10246">plan_id</f>
        <v>832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10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02" t="s">
        <v>1190</v>
      </c>
      <c r="B5004">
        <f t="shared" si="10221"/>
        <v>21</v>
      </c>
      <c r="C5004">
        <f t="shared" si="10224"/>
        <v>55</v>
      </c>
      <c r="E5004">
        <f t="shared" ref="E5004" si="10248">plan_id</f>
        <v>832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10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02" t="s">
        <v>1190</v>
      </c>
      <c r="B5005">
        <f t="shared" si="10221"/>
        <v>21</v>
      </c>
      <c r="C5005">
        <f t="shared" si="10224"/>
        <v>56</v>
      </c>
      <c r="E5005">
        <f t="shared" ref="E5005" si="10250">plan_id</f>
        <v>832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10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02" t="s">
        <v>1190</v>
      </c>
      <c r="B5006">
        <f t="shared" si="10221"/>
        <v>21</v>
      </c>
      <c r="C5006">
        <f t="shared" si="10224"/>
        <v>57</v>
      </c>
      <c r="E5006">
        <f t="shared" ref="E5006" si="10252">plan_id</f>
        <v>832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10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02" t="s">
        <v>1190</v>
      </c>
      <c r="B5007">
        <f t="shared" si="10221"/>
        <v>21</v>
      </c>
      <c r="C5007">
        <f t="shared" si="10224"/>
        <v>58</v>
      </c>
      <c r="E5007">
        <f t="shared" ref="E5007" si="10254">plan_id</f>
        <v>832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10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02" t="s">
        <v>1190</v>
      </c>
      <c r="B5008">
        <f t="shared" si="10221"/>
        <v>21</v>
      </c>
      <c r="C5008">
        <f t="shared" si="10224"/>
        <v>59</v>
      </c>
      <c r="E5008">
        <f t="shared" ref="E5008" si="10256">plan_id</f>
        <v>832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10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02" t="s">
        <v>1190</v>
      </c>
      <c r="B5009">
        <f t="shared" si="10221"/>
        <v>21</v>
      </c>
      <c r="C5009">
        <f t="shared" si="10224"/>
        <v>60</v>
      </c>
      <c r="E5009">
        <f t="shared" ref="E5009" si="10258">plan_id</f>
        <v>832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10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02" t="s">
        <v>1190</v>
      </c>
      <c r="B5010">
        <f t="shared" si="10221"/>
        <v>21</v>
      </c>
      <c r="C5010">
        <f t="shared" si="10224"/>
        <v>61</v>
      </c>
      <c r="E5010">
        <f t="shared" ref="E5010" si="10260">plan_id</f>
        <v>832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10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02" t="s">
        <v>1190</v>
      </c>
      <c r="B5011">
        <f t="shared" si="10221"/>
        <v>21</v>
      </c>
      <c r="C5011">
        <f t="shared" si="10224"/>
        <v>62</v>
      </c>
      <c r="E5011">
        <f t="shared" ref="E5011" si="10262">plan_id</f>
        <v>832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10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02" t="s">
        <v>1190</v>
      </c>
      <c r="B5012">
        <f t="shared" si="10221"/>
        <v>21</v>
      </c>
      <c r="C5012">
        <f t="shared" si="10224"/>
        <v>63</v>
      </c>
      <c r="E5012">
        <f t="shared" ref="E5012" si="10264">plan_id</f>
        <v>832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10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02" t="s">
        <v>1190</v>
      </c>
      <c r="B5013">
        <f t="shared" si="10221"/>
        <v>21</v>
      </c>
      <c r="C5013">
        <f t="shared" si="10224"/>
        <v>64</v>
      </c>
      <c r="E5013">
        <f t="shared" ref="E5013" si="10266">plan_id</f>
        <v>832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10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02" t="s">
        <v>1190</v>
      </c>
      <c r="B5014">
        <f t="shared" si="10221"/>
        <v>21</v>
      </c>
      <c r="C5014">
        <f t="shared" si="10224"/>
        <v>65</v>
      </c>
      <c r="E5014">
        <f t="shared" ref="E5014" si="10268">plan_id</f>
        <v>832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10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02" t="s">
        <v>1190</v>
      </c>
      <c r="B5015">
        <f t="shared" si="10221"/>
        <v>21</v>
      </c>
      <c r="C5015">
        <f t="shared" si="10224"/>
        <v>66</v>
      </c>
      <c r="E5015">
        <f t="shared" ref="E5015" si="10270">plan_id</f>
        <v>832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10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02" t="s">
        <v>1190</v>
      </c>
      <c r="B5016">
        <f t="shared" si="10221"/>
        <v>21</v>
      </c>
      <c r="C5016">
        <f t="shared" si="10224"/>
        <v>67</v>
      </c>
      <c r="E5016">
        <f t="shared" ref="E5016" si="10272">plan_id</f>
        <v>832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10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02" t="s">
        <v>1190</v>
      </c>
      <c r="B5017">
        <f t="shared" si="10221"/>
        <v>21</v>
      </c>
      <c r="C5017">
        <f t="shared" si="10224"/>
        <v>68</v>
      </c>
      <c r="E5017">
        <f t="shared" ref="E5017" si="10274">plan_id</f>
        <v>832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10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02" t="s">
        <v>1190</v>
      </c>
      <c r="B5018">
        <f t="shared" si="10221"/>
        <v>21</v>
      </c>
      <c r="C5018">
        <f t="shared" si="10224"/>
        <v>69</v>
      </c>
      <c r="E5018">
        <f t="shared" ref="E5018" si="10276">plan_id</f>
        <v>832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10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02" t="s">
        <v>1190</v>
      </c>
      <c r="B5019">
        <f t="shared" si="10221"/>
        <v>21</v>
      </c>
      <c r="C5019">
        <f t="shared" si="10224"/>
        <v>70</v>
      </c>
      <c r="E5019">
        <f t="shared" ref="E5019" si="10278">plan_id</f>
        <v>832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10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02" t="s">
        <v>1190</v>
      </c>
      <c r="B5020">
        <f t="shared" si="10221"/>
        <v>21</v>
      </c>
      <c r="C5020">
        <f t="shared" si="10224"/>
        <v>71</v>
      </c>
      <c r="E5020">
        <f t="shared" ref="E5020" si="10280">plan_id</f>
        <v>832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10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02" t="s">
        <v>1190</v>
      </c>
      <c r="B5021">
        <f t="shared" si="10221"/>
        <v>21</v>
      </c>
      <c r="C5021">
        <f t="shared" si="10224"/>
        <v>72</v>
      </c>
      <c r="E5021">
        <f t="shared" ref="E5021" si="10282">plan_id</f>
        <v>832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10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02" t="s">
        <v>1190</v>
      </c>
      <c r="B5022">
        <f t="shared" si="10221"/>
        <v>21</v>
      </c>
      <c r="C5022">
        <f t="shared" si="10224"/>
        <v>73</v>
      </c>
      <c r="E5022">
        <f t="shared" ref="E5022" si="10284">plan_id</f>
        <v>832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10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02" t="s">
        <v>1190</v>
      </c>
      <c r="B5023">
        <f t="shared" si="10221"/>
        <v>21</v>
      </c>
      <c r="C5023">
        <f t="shared" si="10224"/>
        <v>74</v>
      </c>
      <c r="E5023">
        <f t="shared" ref="E5023" si="10286">plan_id</f>
        <v>832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10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02" t="s">
        <v>1190</v>
      </c>
      <c r="B5024">
        <f t="shared" si="10221"/>
        <v>21</v>
      </c>
      <c r="C5024">
        <f t="shared" si="10224"/>
        <v>75</v>
      </c>
      <c r="E5024">
        <f t="shared" ref="E5024" si="10288">plan_id</f>
        <v>832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10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02" t="s">
        <v>1190</v>
      </c>
      <c r="B5025">
        <f t="shared" si="10221"/>
        <v>21</v>
      </c>
      <c r="C5025">
        <f t="shared" si="10224"/>
        <v>76</v>
      </c>
      <c r="E5025">
        <f t="shared" ref="E5025" si="10290">plan_id</f>
        <v>832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10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02" t="s">
        <v>1190</v>
      </c>
      <c r="B5026">
        <f t="shared" si="10221"/>
        <v>21</v>
      </c>
      <c r="C5026">
        <f t="shared" si="10224"/>
        <v>77</v>
      </c>
      <c r="E5026">
        <f t="shared" ref="E5026" si="10292">plan_id</f>
        <v>832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10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02" t="s">
        <v>1190</v>
      </c>
      <c r="B5027">
        <f t="shared" si="10221"/>
        <v>21</v>
      </c>
      <c r="C5027">
        <f t="shared" si="10224"/>
        <v>78</v>
      </c>
      <c r="E5027">
        <f t="shared" ref="E5027" si="10294">plan_id</f>
        <v>832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10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02" t="s">
        <v>1190</v>
      </c>
      <c r="B5028">
        <f t="shared" si="10221"/>
        <v>21</v>
      </c>
      <c r="C5028">
        <f t="shared" si="10224"/>
        <v>79</v>
      </c>
      <c r="E5028">
        <f t="shared" ref="E5028" si="10296">plan_id</f>
        <v>832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10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02" t="s">
        <v>1190</v>
      </c>
      <c r="B5029">
        <f t="shared" si="10221"/>
        <v>21</v>
      </c>
      <c r="C5029">
        <f t="shared" si="10224"/>
        <v>80</v>
      </c>
      <c r="E5029">
        <f t="shared" ref="E5029" si="10298">plan_id</f>
        <v>832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10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02" t="s">
        <v>1190</v>
      </c>
      <c r="B5030">
        <f t="shared" si="10221"/>
        <v>21</v>
      </c>
      <c r="C5030">
        <f t="shared" si="10224"/>
        <v>81</v>
      </c>
      <c r="E5030">
        <f t="shared" ref="E5030" si="10300">plan_id</f>
        <v>832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10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02" t="s">
        <v>1190</v>
      </c>
      <c r="B5031">
        <f t="shared" si="10221"/>
        <v>21</v>
      </c>
      <c r="C5031">
        <f t="shared" si="10224"/>
        <v>82</v>
      </c>
      <c r="E5031">
        <f t="shared" ref="E5031" si="10302">plan_id</f>
        <v>832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10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02" t="s">
        <v>1190</v>
      </c>
      <c r="B5032">
        <f t="shared" si="10221"/>
        <v>21</v>
      </c>
      <c r="C5032">
        <f t="shared" si="10224"/>
        <v>83</v>
      </c>
      <c r="E5032">
        <f t="shared" ref="E5032" si="10304">plan_id</f>
        <v>832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10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02" t="s">
        <v>1190</v>
      </c>
      <c r="B5033">
        <f t="shared" si="10221"/>
        <v>21</v>
      </c>
      <c r="C5033">
        <f t="shared" si="10224"/>
        <v>84</v>
      </c>
      <c r="E5033">
        <f t="shared" ref="E5033" si="10306">plan_id</f>
        <v>832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10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02" t="s">
        <v>1190</v>
      </c>
      <c r="B5034">
        <f t="shared" si="10221"/>
        <v>21</v>
      </c>
      <c r="C5034">
        <f t="shared" si="10224"/>
        <v>85</v>
      </c>
      <c r="E5034">
        <f t="shared" ref="E5034" si="10308">plan_id</f>
        <v>832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10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02" t="s">
        <v>1190</v>
      </c>
      <c r="B5035">
        <f t="shared" si="10221"/>
        <v>21</v>
      </c>
      <c r="C5035">
        <f t="shared" si="10224"/>
        <v>86</v>
      </c>
      <c r="E5035">
        <f t="shared" ref="E5035" si="10310">plan_id</f>
        <v>832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10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02" t="s">
        <v>1190</v>
      </c>
      <c r="B5036">
        <f t="shared" si="10221"/>
        <v>21</v>
      </c>
      <c r="C5036">
        <f t="shared" si="10224"/>
        <v>87</v>
      </c>
      <c r="E5036">
        <f t="shared" ref="E5036" si="10312">plan_id</f>
        <v>832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10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02" t="s">
        <v>1190</v>
      </c>
      <c r="B5037">
        <f t="shared" si="10221"/>
        <v>21</v>
      </c>
      <c r="C5037">
        <f t="shared" si="10224"/>
        <v>88</v>
      </c>
      <c r="E5037">
        <f t="shared" ref="E5037" si="10314">plan_id</f>
        <v>832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10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02" t="s">
        <v>1190</v>
      </c>
      <c r="B5038">
        <f t="shared" si="10221"/>
        <v>21</v>
      </c>
      <c r="C5038">
        <f t="shared" si="10224"/>
        <v>89</v>
      </c>
      <c r="E5038">
        <f t="shared" ref="E5038" si="10316">plan_id</f>
        <v>832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10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02" t="s">
        <v>1190</v>
      </c>
      <c r="B5039">
        <f t="shared" si="10221"/>
        <v>21</v>
      </c>
      <c r="C5039">
        <f t="shared" si="10224"/>
        <v>90</v>
      </c>
      <c r="E5039">
        <f t="shared" ref="E5039" si="10318">plan_id</f>
        <v>832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10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02" t="s">
        <v>1190</v>
      </c>
      <c r="B5040">
        <f t="shared" si="10221"/>
        <v>22</v>
      </c>
      <c r="C5040">
        <f t="shared" si="10224"/>
        <v>3</v>
      </c>
      <c r="E5040">
        <f t="shared" ref="E5040" si="10320">plan_id</f>
        <v>832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10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02" t="s">
        <v>1190</v>
      </c>
      <c r="B5041">
        <f t="shared" si="10221"/>
        <v>22</v>
      </c>
      <c r="C5041">
        <f t="shared" si="10224"/>
        <v>4</v>
      </c>
      <c r="E5041">
        <f t="shared" ref="E5041" si="10322">plan_id</f>
        <v>832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10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02" t="s">
        <v>1190</v>
      </c>
      <c r="B5042">
        <f t="shared" si="10221"/>
        <v>22</v>
      </c>
      <c r="C5042">
        <f t="shared" si="10224"/>
        <v>5</v>
      </c>
      <c r="E5042">
        <f t="shared" ref="E5042" si="10324">plan_id</f>
        <v>832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10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02" t="s">
        <v>1190</v>
      </c>
      <c r="B5043">
        <f t="shared" si="10221"/>
        <v>22</v>
      </c>
      <c r="C5043">
        <f t="shared" si="10224"/>
        <v>6</v>
      </c>
      <c r="E5043">
        <f t="shared" ref="E5043" si="10326">plan_id</f>
        <v>832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10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02" t="s">
        <v>1190</v>
      </c>
      <c r="B5044">
        <f t="shared" si="10221"/>
        <v>22</v>
      </c>
      <c r="C5044">
        <f t="shared" si="10224"/>
        <v>7</v>
      </c>
      <c r="E5044">
        <f t="shared" ref="E5044" si="10328">plan_id</f>
        <v>832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10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02" t="s">
        <v>1190</v>
      </c>
      <c r="B5045">
        <f t="shared" si="10221"/>
        <v>22</v>
      </c>
      <c r="C5045">
        <f t="shared" si="10224"/>
        <v>8</v>
      </c>
      <c r="E5045">
        <f t="shared" ref="E5045" si="10330">plan_id</f>
        <v>832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10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02" t="s">
        <v>1190</v>
      </c>
      <c r="B5046">
        <f t="shared" si="10221"/>
        <v>22</v>
      </c>
      <c r="C5046">
        <f t="shared" si="10224"/>
        <v>9</v>
      </c>
      <c r="E5046">
        <f t="shared" ref="E5046" si="10332">plan_id</f>
        <v>832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10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02" t="s">
        <v>1190</v>
      </c>
      <c r="B5047">
        <f t="shared" si="10221"/>
        <v>22</v>
      </c>
      <c r="C5047">
        <f t="shared" si="10224"/>
        <v>10</v>
      </c>
      <c r="E5047">
        <f t="shared" ref="E5047" si="10334">plan_id</f>
        <v>832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10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02" t="s">
        <v>1190</v>
      </c>
      <c r="B5048">
        <f t="shared" si="10221"/>
        <v>22</v>
      </c>
      <c r="C5048">
        <f t="shared" si="10224"/>
        <v>11</v>
      </c>
      <c r="E5048">
        <f t="shared" ref="E5048" si="10336">plan_id</f>
        <v>832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10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02" t="s">
        <v>1190</v>
      </c>
      <c r="B5049">
        <f t="shared" si="10221"/>
        <v>22</v>
      </c>
      <c r="C5049">
        <f t="shared" si="10224"/>
        <v>12</v>
      </c>
      <c r="E5049">
        <f t="shared" ref="E5049" si="10338">plan_id</f>
        <v>832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10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02" t="s">
        <v>1190</v>
      </c>
      <c r="B5050">
        <f t="shared" si="10221"/>
        <v>22</v>
      </c>
      <c r="C5050">
        <f t="shared" si="10224"/>
        <v>13</v>
      </c>
      <c r="E5050">
        <f t="shared" ref="E5050" si="10340">plan_id</f>
        <v>832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10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02" t="s">
        <v>1190</v>
      </c>
      <c r="B5051">
        <f t="shared" si="10221"/>
        <v>22</v>
      </c>
      <c r="C5051">
        <f t="shared" si="10224"/>
        <v>14</v>
      </c>
      <c r="E5051">
        <f t="shared" ref="E5051" si="10342">plan_id</f>
        <v>832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10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02" t="s">
        <v>1190</v>
      </c>
      <c r="B5052">
        <f t="shared" si="10221"/>
        <v>22</v>
      </c>
      <c r="C5052">
        <f t="shared" si="10224"/>
        <v>15</v>
      </c>
      <c r="E5052">
        <f t="shared" ref="E5052" si="10344">plan_id</f>
        <v>832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10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02" t="s">
        <v>1190</v>
      </c>
      <c r="B5053">
        <f t="shared" si="10221"/>
        <v>22</v>
      </c>
      <c r="C5053">
        <f t="shared" si="10224"/>
        <v>16</v>
      </c>
      <c r="E5053">
        <f t="shared" ref="E5053" si="10346">plan_id</f>
        <v>832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10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02" t="s">
        <v>1190</v>
      </c>
      <c r="B5054">
        <f t="shared" si="10221"/>
        <v>22</v>
      </c>
      <c r="C5054">
        <f t="shared" si="10224"/>
        <v>17</v>
      </c>
      <c r="E5054">
        <f t="shared" ref="E5054" si="10348">plan_id</f>
        <v>832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10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02" t="s">
        <v>1190</v>
      </c>
      <c r="B5055">
        <f t="shared" si="10221"/>
        <v>22</v>
      </c>
      <c r="C5055">
        <f t="shared" si="10224"/>
        <v>18</v>
      </c>
      <c r="E5055">
        <f t="shared" ref="E5055" si="10350">plan_id</f>
        <v>832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10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02" t="s">
        <v>1190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832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10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02" t="s">
        <v>1190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832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10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02" t="s">
        <v>1190</v>
      </c>
      <c r="B5058">
        <f t="shared" si="10352"/>
        <v>22</v>
      </c>
      <c r="C5058">
        <f t="shared" si="10355"/>
        <v>21</v>
      </c>
      <c r="E5058">
        <f t="shared" ref="E5058" si="10358">plan_id</f>
        <v>832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10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02" t="s">
        <v>1190</v>
      </c>
      <c r="B5059">
        <f t="shared" si="10352"/>
        <v>22</v>
      </c>
      <c r="C5059">
        <f t="shared" si="10355"/>
        <v>22</v>
      </c>
      <c r="E5059">
        <f t="shared" ref="E5059" si="10360">plan_id</f>
        <v>832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10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02" t="s">
        <v>1190</v>
      </c>
      <c r="B5060">
        <f t="shared" si="10352"/>
        <v>22</v>
      </c>
      <c r="C5060">
        <f t="shared" si="10355"/>
        <v>23</v>
      </c>
      <c r="E5060">
        <f t="shared" ref="E5060" si="10362">plan_id</f>
        <v>832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10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02" t="s">
        <v>1190</v>
      </c>
      <c r="B5061">
        <f t="shared" si="10352"/>
        <v>22</v>
      </c>
      <c r="C5061">
        <f t="shared" si="10355"/>
        <v>24</v>
      </c>
      <c r="E5061">
        <f t="shared" ref="E5061" si="10364">plan_id</f>
        <v>832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10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02" t="s">
        <v>1190</v>
      </c>
      <c r="B5062">
        <f t="shared" si="10352"/>
        <v>22</v>
      </c>
      <c r="C5062">
        <f t="shared" si="10355"/>
        <v>25</v>
      </c>
      <c r="E5062">
        <f t="shared" ref="E5062" si="10366">plan_id</f>
        <v>832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10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02" t="s">
        <v>1190</v>
      </c>
      <c r="B5063">
        <f t="shared" si="10352"/>
        <v>22</v>
      </c>
      <c r="C5063">
        <f t="shared" si="10355"/>
        <v>26</v>
      </c>
      <c r="E5063">
        <f t="shared" ref="E5063" si="10368">plan_id</f>
        <v>832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10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02" t="s">
        <v>1190</v>
      </c>
      <c r="B5064">
        <f t="shared" si="10352"/>
        <v>22</v>
      </c>
      <c r="C5064">
        <f t="shared" si="10355"/>
        <v>27</v>
      </c>
      <c r="E5064">
        <f t="shared" ref="E5064" si="10370">plan_id</f>
        <v>832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10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02" t="s">
        <v>1190</v>
      </c>
      <c r="B5065">
        <f t="shared" si="10352"/>
        <v>22</v>
      </c>
      <c r="C5065">
        <f t="shared" si="10355"/>
        <v>28</v>
      </c>
      <c r="E5065">
        <f t="shared" ref="E5065" si="10372">plan_id</f>
        <v>832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10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02" t="s">
        <v>1190</v>
      </c>
      <c r="B5066">
        <f t="shared" si="10352"/>
        <v>22</v>
      </c>
      <c r="C5066">
        <f t="shared" si="10355"/>
        <v>29</v>
      </c>
      <c r="E5066">
        <f t="shared" ref="E5066" si="10374">plan_id</f>
        <v>832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10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02" t="s">
        <v>1190</v>
      </c>
      <c r="B5067">
        <f t="shared" si="10352"/>
        <v>22</v>
      </c>
      <c r="C5067">
        <f t="shared" si="10355"/>
        <v>30</v>
      </c>
      <c r="E5067">
        <f t="shared" ref="E5067" si="10377">plan_id</f>
        <v>832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10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02" t="s">
        <v>1190</v>
      </c>
      <c r="B5068">
        <f t="shared" si="10352"/>
        <v>22</v>
      </c>
      <c r="C5068">
        <f t="shared" si="10355"/>
        <v>31</v>
      </c>
      <c r="E5068">
        <f t="shared" ref="E5068" si="10379">plan_id</f>
        <v>832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10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02" t="s">
        <v>1190</v>
      </c>
      <c r="B5069">
        <f t="shared" si="10352"/>
        <v>22</v>
      </c>
      <c r="C5069">
        <f t="shared" si="10355"/>
        <v>32</v>
      </c>
      <c r="E5069">
        <f t="shared" ref="E5069" si="10381">plan_id</f>
        <v>832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10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02" t="s">
        <v>1190</v>
      </c>
      <c r="B5070">
        <f t="shared" si="10352"/>
        <v>22</v>
      </c>
      <c r="C5070">
        <f t="shared" si="10355"/>
        <v>33</v>
      </c>
      <c r="E5070">
        <f t="shared" ref="E5070" si="10383">plan_id</f>
        <v>832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10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02" t="s">
        <v>1190</v>
      </c>
      <c r="B5071">
        <f t="shared" si="10352"/>
        <v>22</v>
      </c>
      <c r="C5071">
        <f t="shared" si="10355"/>
        <v>34</v>
      </c>
      <c r="E5071">
        <f t="shared" ref="E5071" si="10385">plan_id</f>
        <v>832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10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02" t="s">
        <v>1190</v>
      </c>
      <c r="B5072">
        <f t="shared" si="10352"/>
        <v>22</v>
      </c>
      <c r="C5072">
        <f t="shared" si="10355"/>
        <v>35</v>
      </c>
      <c r="E5072">
        <f t="shared" ref="E5072" si="10387">plan_id</f>
        <v>832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10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02" t="s">
        <v>1190</v>
      </c>
      <c r="B5073">
        <f t="shared" si="10352"/>
        <v>22</v>
      </c>
      <c r="C5073">
        <f t="shared" si="10355"/>
        <v>36</v>
      </c>
      <c r="E5073">
        <f t="shared" ref="E5073" si="10389">plan_id</f>
        <v>832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10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02" t="s">
        <v>1190</v>
      </c>
      <c r="B5074">
        <f t="shared" si="10352"/>
        <v>22</v>
      </c>
      <c r="C5074">
        <f t="shared" si="10355"/>
        <v>37</v>
      </c>
      <c r="E5074">
        <f t="shared" ref="E5074" si="10391">plan_id</f>
        <v>832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10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02" t="s">
        <v>1190</v>
      </c>
      <c r="B5075">
        <f t="shared" si="10352"/>
        <v>22</v>
      </c>
      <c r="C5075">
        <f t="shared" si="10355"/>
        <v>38</v>
      </c>
      <c r="E5075">
        <f t="shared" ref="E5075" si="10393">plan_id</f>
        <v>832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10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02" t="s">
        <v>1190</v>
      </c>
      <c r="B5076">
        <f t="shared" si="10352"/>
        <v>22</v>
      </c>
      <c r="C5076">
        <f t="shared" si="10355"/>
        <v>39</v>
      </c>
      <c r="E5076">
        <f t="shared" ref="E5076" si="10395">plan_id</f>
        <v>832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10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02" t="s">
        <v>1190</v>
      </c>
      <c r="B5077">
        <f t="shared" si="10352"/>
        <v>22</v>
      </c>
      <c r="C5077">
        <f t="shared" si="10355"/>
        <v>40</v>
      </c>
      <c r="E5077">
        <f t="shared" ref="E5077" si="10397">plan_id</f>
        <v>832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10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02" t="s">
        <v>1190</v>
      </c>
      <c r="B5078">
        <f t="shared" si="10352"/>
        <v>22</v>
      </c>
      <c r="C5078">
        <f t="shared" si="10355"/>
        <v>41</v>
      </c>
      <c r="E5078">
        <f t="shared" ref="E5078" si="10399">plan_id</f>
        <v>832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10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02" t="s">
        <v>1190</v>
      </c>
      <c r="B5079">
        <f t="shared" si="10352"/>
        <v>22</v>
      </c>
      <c r="C5079">
        <f t="shared" si="10355"/>
        <v>42</v>
      </c>
      <c r="E5079">
        <f t="shared" ref="E5079" si="10401">plan_id</f>
        <v>832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10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02" t="s">
        <v>1190</v>
      </c>
      <c r="B5080">
        <f t="shared" si="10352"/>
        <v>22</v>
      </c>
      <c r="C5080">
        <f t="shared" si="10355"/>
        <v>43</v>
      </c>
      <c r="E5080">
        <f t="shared" ref="E5080" si="10403">plan_id</f>
        <v>832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10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02" t="s">
        <v>1190</v>
      </c>
      <c r="B5081">
        <f t="shared" si="10352"/>
        <v>22</v>
      </c>
      <c r="C5081">
        <f t="shared" si="10355"/>
        <v>44</v>
      </c>
      <c r="E5081">
        <f t="shared" ref="E5081" si="10405">plan_id</f>
        <v>832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10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02" t="s">
        <v>1190</v>
      </c>
      <c r="B5082">
        <f t="shared" si="10352"/>
        <v>22</v>
      </c>
      <c r="C5082">
        <f t="shared" si="10355"/>
        <v>45</v>
      </c>
      <c r="E5082">
        <f t="shared" ref="E5082" si="10407">plan_id</f>
        <v>832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10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02" t="s">
        <v>1190</v>
      </c>
      <c r="B5083">
        <f t="shared" si="10352"/>
        <v>22</v>
      </c>
      <c r="C5083">
        <f t="shared" si="10355"/>
        <v>46</v>
      </c>
      <c r="E5083">
        <f t="shared" ref="E5083" si="10409">plan_id</f>
        <v>832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10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02" t="s">
        <v>1190</v>
      </c>
      <c r="B5084">
        <f t="shared" si="10352"/>
        <v>22</v>
      </c>
      <c r="C5084">
        <f t="shared" si="10355"/>
        <v>47</v>
      </c>
      <c r="E5084">
        <f t="shared" ref="E5084" si="10411">plan_id</f>
        <v>832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10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02" t="s">
        <v>1190</v>
      </c>
      <c r="B5085">
        <f t="shared" si="10352"/>
        <v>22</v>
      </c>
      <c r="C5085">
        <f t="shared" si="10355"/>
        <v>48</v>
      </c>
      <c r="E5085">
        <f t="shared" ref="E5085" si="10413">plan_id</f>
        <v>832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10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02" t="s">
        <v>1190</v>
      </c>
      <c r="B5086">
        <f t="shared" si="10352"/>
        <v>22</v>
      </c>
      <c r="C5086">
        <f t="shared" si="10355"/>
        <v>49</v>
      </c>
      <c r="E5086">
        <f t="shared" ref="E5086" si="10415">plan_id</f>
        <v>832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10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02" t="s">
        <v>1190</v>
      </c>
      <c r="B5087">
        <f t="shared" si="10352"/>
        <v>22</v>
      </c>
      <c r="C5087">
        <f t="shared" si="10355"/>
        <v>50</v>
      </c>
      <c r="E5087">
        <f t="shared" ref="E5087" si="10417">plan_id</f>
        <v>832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10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02" t="s">
        <v>1190</v>
      </c>
      <c r="B5088">
        <f t="shared" si="10352"/>
        <v>22</v>
      </c>
      <c r="C5088">
        <f t="shared" si="10355"/>
        <v>51</v>
      </c>
      <c r="E5088">
        <f t="shared" ref="E5088" si="10419">plan_id</f>
        <v>832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10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02" t="s">
        <v>1190</v>
      </c>
      <c r="B5089">
        <f t="shared" si="10352"/>
        <v>22</v>
      </c>
      <c r="C5089">
        <f t="shared" si="10355"/>
        <v>52</v>
      </c>
      <c r="E5089">
        <f t="shared" ref="E5089" si="10421">plan_id</f>
        <v>832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10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02" t="s">
        <v>1190</v>
      </c>
      <c r="B5090">
        <f t="shared" si="10352"/>
        <v>22</v>
      </c>
      <c r="C5090">
        <f t="shared" si="10355"/>
        <v>53</v>
      </c>
      <c r="E5090">
        <f t="shared" ref="E5090" si="10423">plan_id</f>
        <v>832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10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02" t="s">
        <v>1190</v>
      </c>
      <c r="B5091">
        <f t="shared" si="10352"/>
        <v>22</v>
      </c>
      <c r="C5091">
        <f t="shared" si="10355"/>
        <v>54</v>
      </c>
      <c r="E5091">
        <f t="shared" ref="E5091" si="10425">plan_id</f>
        <v>832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10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02" t="s">
        <v>1190</v>
      </c>
      <c r="B5092">
        <f t="shared" si="10352"/>
        <v>22</v>
      </c>
      <c r="C5092">
        <f t="shared" si="10355"/>
        <v>55</v>
      </c>
      <c r="E5092">
        <f t="shared" ref="E5092" si="10427">plan_id</f>
        <v>832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10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02" t="s">
        <v>1190</v>
      </c>
      <c r="B5093">
        <f t="shared" si="10352"/>
        <v>22</v>
      </c>
      <c r="C5093">
        <f t="shared" si="10355"/>
        <v>56</v>
      </c>
      <c r="E5093">
        <f t="shared" ref="E5093" si="10429">plan_id</f>
        <v>832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10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02" t="s">
        <v>1190</v>
      </c>
      <c r="B5094">
        <f t="shared" si="10352"/>
        <v>22</v>
      </c>
      <c r="C5094">
        <f t="shared" si="10355"/>
        <v>57</v>
      </c>
      <c r="E5094">
        <f t="shared" ref="E5094" si="10431">plan_id</f>
        <v>832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10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02" t="s">
        <v>1190</v>
      </c>
      <c r="B5095">
        <f t="shared" si="10352"/>
        <v>22</v>
      </c>
      <c r="C5095">
        <f t="shared" si="10355"/>
        <v>58</v>
      </c>
      <c r="E5095">
        <f t="shared" ref="E5095" si="10433">plan_id</f>
        <v>832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10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02" t="s">
        <v>1190</v>
      </c>
      <c r="B5096">
        <f t="shared" si="10352"/>
        <v>22</v>
      </c>
      <c r="C5096">
        <f t="shared" si="10355"/>
        <v>59</v>
      </c>
      <c r="E5096">
        <f t="shared" ref="E5096" si="10435">plan_id</f>
        <v>832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10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02" t="s">
        <v>1190</v>
      </c>
      <c r="B5097">
        <f t="shared" si="10352"/>
        <v>22</v>
      </c>
      <c r="C5097">
        <f t="shared" si="10355"/>
        <v>60</v>
      </c>
      <c r="E5097">
        <f t="shared" ref="E5097" si="10437">plan_id</f>
        <v>832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10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02" t="s">
        <v>1190</v>
      </c>
      <c r="B5098">
        <f t="shared" si="10352"/>
        <v>22</v>
      </c>
      <c r="C5098">
        <f t="shared" si="10355"/>
        <v>61</v>
      </c>
      <c r="E5098">
        <f t="shared" ref="E5098" si="10439">plan_id</f>
        <v>832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10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02" t="s">
        <v>1190</v>
      </c>
      <c r="B5099">
        <f t="shared" si="10352"/>
        <v>22</v>
      </c>
      <c r="C5099">
        <f t="shared" si="10355"/>
        <v>62</v>
      </c>
      <c r="E5099">
        <f t="shared" ref="E5099" si="10441">plan_id</f>
        <v>832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10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02" t="s">
        <v>1190</v>
      </c>
      <c r="B5100">
        <f t="shared" si="10352"/>
        <v>22</v>
      </c>
      <c r="C5100">
        <f t="shared" si="10355"/>
        <v>63</v>
      </c>
      <c r="E5100">
        <f t="shared" ref="E5100" si="10443">plan_id</f>
        <v>832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10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02" t="s">
        <v>1190</v>
      </c>
      <c r="B5101">
        <f t="shared" si="10352"/>
        <v>22</v>
      </c>
      <c r="C5101">
        <f t="shared" si="10355"/>
        <v>64</v>
      </c>
      <c r="E5101">
        <f t="shared" ref="E5101" si="10445">plan_id</f>
        <v>832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10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02" t="s">
        <v>1190</v>
      </c>
      <c r="B5102">
        <f t="shared" si="10352"/>
        <v>22</v>
      </c>
      <c r="C5102">
        <f t="shared" si="10355"/>
        <v>65</v>
      </c>
      <c r="E5102">
        <f t="shared" ref="E5102" si="10447">plan_id</f>
        <v>832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10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02" t="s">
        <v>1190</v>
      </c>
      <c r="B5103">
        <f t="shared" si="10352"/>
        <v>22</v>
      </c>
      <c r="C5103">
        <f t="shared" si="10355"/>
        <v>66</v>
      </c>
      <c r="E5103">
        <f t="shared" ref="E5103" si="10449">plan_id</f>
        <v>832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10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02" t="s">
        <v>1190</v>
      </c>
      <c r="B5104">
        <f t="shared" si="10352"/>
        <v>22</v>
      </c>
      <c r="C5104">
        <f t="shared" si="10355"/>
        <v>67</v>
      </c>
      <c r="E5104">
        <f t="shared" ref="E5104" si="10451">plan_id</f>
        <v>832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10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02" t="s">
        <v>1190</v>
      </c>
      <c r="B5105">
        <f t="shared" si="10352"/>
        <v>22</v>
      </c>
      <c r="C5105">
        <f t="shared" si="10355"/>
        <v>68</v>
      </c>
      <c r="E5105">
        <f t="shared" ref="E5105" si="10453">plan_id</f>
        <v>832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10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02" t="s">
        <v>1190</v>
      </c>
      <c r="B5106">
        <f t="shared" si="10352"/>
        <v>22</v>
      </c>
      <c r="C5106">
        <f t="shared" si="10355"/>
        <v>69</v>
      </c>
      <c r="E5106">
        <f t="shared" ref="E5106" si="10455">plan_id</f>
        <v>832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10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02" t="s">
        <v>1190</v>
      </c>
      <c r="B5107">
        <f t="shared" si="10352"/>
        <v>22</v>
      </c>
      <c r="C5107">
        <f t="shared" si="10355"/>
        <v>70</v>
      </c>
      <c r="E5107">
        <f t="shared" ref="E5107" si="10457">plan_id</f>
        <v>832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10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02" t="s">
        <v>1190</v>
      </c>
      <c r="B5108">
        <f t="shared" si="10352"/>
        <v>22</v>
      </c>
      <c r="C5108">
        <f t="shared" si="10355"/>
        <v>71</v>
      </c>
      <c r="E5108">
        <f t="shared" ref="E5108" si="10459">plan_id</f>
        <v>832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10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02" t="s">
        <v>1190</v>
      </c>
      <c r="B5109">
        <f t="shared" si="10352"/>
        <v>22</v>
      </c>
      <c r="C5109">
        <f t="shared" si="10355"/>
        <v>72</v>
      </c>
      <c r="E5109">
        <f t="shared" ref="E5109" si="10461">plan_id</f>
        <v>832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10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02" t="s">
        <v>1190</v>
      </c>
      <c r="B5110">
        <f t="shared" si="10352"/>
        <v>22</v>
      </c>
      <c r="C5110">
        <f t="shared" si="10355"/>
        <v>73</v>
      </c>
      <c r="E5110">
        <f t="shared" ref="E5110" si="10463">plan_id</f>
        <v>832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10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02" t="s">
        <v>1190</v>
      </c>
      <c r="B5111">
        <f t="shared" si="10352"/>
        <v>22</v>
      </c>
      <c r="C5111">
        <f t="shared" si="10355"/>
        <v>74</v>
      </c>
      <c r="E5111">
        <f t="shared" ref="E5111" si="10465">plan_id</f>
        <v>832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10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02" t="s">
        <v>1190</v>
      </c>
      <c r="B5112">
        <f t="shared" si="10352"/>
        <v>22</v>
      </c>
      <c r="C5112">
        <f t="shared" si="10355"/>
        <v>75</v>
      </c>
      <c r="E5112">
        <f t="shared" ref="E5112" si="10467">plan_id</f>
        <v>832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10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02" t="s">
        <v>1190</v>
      </c>
      <c r="B5113">
        <f t="shared" si="10352"/>
        <v>22</v>
      </c>
      <c r="C5113">
        <f t="shared" si="10355"/>
        <v>76</v>
      </c>
      <c r="E5113">
        <f t="shared" ref="E5113" si="10469">plan_id</f>
        <v>832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10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02" t="s">
        <v>1190</v>
      </c>
      <c r="B5114">
        <f t="shared" si="10352"/>
        <v>22</v>
      </c>
      <c r="C5114">
        <f t="shared" si="10355"/>
        <v>77</v>
      </c>
      <c r="E5114">
        <f t="shared" ref="E5114" si="10471">plan_id</f>
        <v>832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10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02" t="s">
        <v>1190</v>
      </c>
      <c r="B5115">
        <f t="shared" si="10352"/>
        <v>22</v>
      </c>
      <c r="C5115">
        <f t="shared" si="10355"/>
        <v>78</v>
      </c>
      <c r="E5115">
        <f t="shared" ref="E5115" si="10473">plan_id</f>
        <v>832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10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02" t="s">
        <v>1190</v>
      </c>
      <c r="B5116">
        <f t="shared" si="10352"/>
        <v>22</v>
      </c>
      <c r="C5116">
        <f t="shared" si="10355"/>
        <v>79</v>
      </c>
      <c r="E5116">
        <f t="shared" ref="E5116" si="10475">plan_id</f>
        <v>832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10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02" t="s">
        <v>1190</v>
      </c>
      <c r="B5117">
        <f t="shared" si="10352"/>
        <v>22</v>
      </c>
      <c r="C5117">
        <f t="shared" si="10355"/>
        <v>80</v>
      </c>
      <c r="E5117">
        <f t="shared" ref="E5117" si="10477">plan_id</f>
        <v>832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10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02" t="s">
        <v>1190</v>
      </c>
      <c r="B5118">
        <f t="shared" si="10352"/>
        <v>22</v>
      </c>
      <c r="C5118">
        <f t="shared" si="10355"/>
        <v>81</v>
      </c>
      <c r="E5118">
        <f t="shared" ref="E5118" si="10479">plan_id</f>
        <v>832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10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02" t="s">
        <v>1190</v>
      </c>
      <c r="B5119">
        <f t="shared" si="10352"/>
        <v>22</v>
      </c>
      <c r="C5119">
        <f t="shared" si="10355"/>
        <v>82</v>
      </c>
      <c r="E5119">
        <f t="shared" ref="E5119" si="10481">plan_id</f>
        <v>832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10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02" t="s">
        <v>1190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832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10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102" t="s">
        <v>1190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832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10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102" t="s">
        <v>1190</v>
      </c>
      <c r="B5122">
        <f t="shared" si="10483"/>
        <v>22</v>
      </c>
      <c r="C5122">
        <f t="shared" si="10486"/>
        <v>85</v>
      </c>
      <c r="E5122">
        <f t="shared" ref="E5122" si="10489">plan_id</f>
        <v>832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10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102" t="s">
        <v>1190</v>
      </c>
      <c r="B5123">
        <f t="shared" si="10483"/>
        <v>22</v>
      </c>
      <c r="C5123">
        <f t="shared" si="10486"/>
        <v>86</v>
      </c>
      <c r="E5123">
        <f t="shared" ref="E5123" si="10491">plan_id</f>
        <v>832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10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102" t="s">
        <v>1190</v>
      </c>
      <c r="B5124">
        <f t="shared" si="10483"/>
        <v>22</v>
      </c>
      <c r="C5124">
        <f t="shared" si="10486"/>
        <v>87</v>
      </c>
      <c r="E5124">
        <f t="shared" ref="E5124" si="10493">plan_id</f>
        <v>832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10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102" t="s">
        <v>1190</v>
      </c>
      <c r="B5125">
        <f t="shared" si="10483"/>
        <v>22</v>
      </c>
      <c r="C5125">
        <f t="shared" si="10486"/>
        <v>88</v>
      </c>
      <c r="E5125">
        <f t="shared" ref="E5125" si="10495">plan_id</f>
        <v>832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10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102" t="s">
        <v>1190</v>
      </c>
      <c r="B5126">
        <f t="shared" si="10483"/>
        <v>22</v>
      </c>
      <c r="C5126">
        <f t="shared" si="10486"/>
        <v>89</v>
      </c>
      <c r="E5126">
        <f t="shared" ref="E5126" si="10497">plan_id</f>
        <v>832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10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102" t="s">
        <v>1190</v>
      </c>
      <c r="B5127">
        <f t="shared" si="10483"/>
        <v>22</v>
      </c>
      <c r="C5127">
        <f t="shared" si="10486"/>
        <v>90</v>
      </c>
      <c r="E5127">
        <f t="shared" ref="E5127" si="10499">plan_id</f>
        <v>832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10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102" t="s">
        <v>1190</v>
      </c>
      <c r="B5128">
        <f t="shared" si="10483"/>
        <v>23</v>
      </c>
      <c r="C5128">
        <f t="shared" si="10486"/>
        <v>3</v>
      </c>
      <c r="E5128">
        <f t="shared" ref="E5128" si="10501">plan_id</f>
        <v>832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10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102" t="s">
        <v>1190</v>
      </c>
      <c r="B5129">
        <f t="shared" si="10483"/>
        <v>23</v>
      </c>
      <c r="C5129">
        <f t="shared" si="10486"/>
        <v>4</v>
      </c>
      <c r="E5129">
        <f t="shared" ref="E5129" si="10503">plan_id</f>
        <v>832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10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102" t="s">
        <v>1190</v>
      </c>
      <c r="B5130">
        <f t="shared" si="10483"/>
        <v>23</v>
      </c>
      <c r="C5130">
        <f t="shared" si="10486"/>
        <v>5</v>
      </c>
      <c r="E5130">
        <f t="shared" ref="E5130" si="10505">plan_id</f>
        <v>832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10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102" t="s">
        <v>1190</v>
      </c>
      <c r="B5131">
        <f t="shared" si="10483"/>
        <v>23</v>
      </c>
      <c r="C5131">
        <f t="shared" si="10486"/>
        <v>6</v>
      </c>
      <c r="E5131">
        <f t="shared" ref="E5131" si="10508">plan_id</f>
        <v>832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10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102" t="s">
        <v>1190</v>
      </c>
      <c r="B5132">
        <f t="shared" si="10483"/>
        <v>23</v>
      </c>
      <c r="C5132">
        <f t="shared" si="10486"/>
        <v>7</v>
      </c>
      <c r="E5132">
        <f t="shared" ref="E5132" si="10510">plan_id</f>
        <v>832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10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102" t="s">
        <v>1190</v>
      </c>
      <c r="B5133">
        <f t="shared" si="10483"/>
        <v>23</v>
      </c>
      <c r="C5133">
        <f t="shared" si="10486"/>
        <v>8</v>
      </c>
      <c r="E5133">
        <f t="shared" ref="E5133" si="10512">plan_id</f>
        <v>832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10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0.44619999999999999</v>
      </c>
    </row>
    <row r="5134" spans="1:8" x14ac:dyDescent="0.3">
      <c r="A5134" s="102" t="s">
        <v>1190</v>
      </c>
      <c r="B5134">
        <f t="shared" si="10483"/>
        <v>23</v>
      </c>
      <c r="C5134">
        <f t="shared" si="10486"/>
        <v>9</v>
      </c>
      <c r="E5134">
        <f t="shared" ref="E5134" si="10514">plan_id</f>
        <v>832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10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102" t="s">
        <v>1190</v>
      </c>
      <c r="B5135">
        <f t="shared" si="10483"/>
        <v>23</v>
      </c>
      <c r="C5135">
        <f t="shared" si="10486"/>
        <v>10</v>
      </c>
      <c r="E5135">
        <f t="shared" ref="E5135" si="10516">plan_id</f>
        <v>832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10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102" t="s">
        <v>1190</v>
      </c>
      <c r="B5136">
        <f t="shared" si="10483"/>
        <v>23</v>
      </c>
      <c r="C5136">
        <f t="shared" si="10486"/>
        <v>11</v>
      </c>
      <c r="E5136">
        <f t="shared" ref="E5136" si="10518">plan_id</f>
        <v>832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10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102" t="s">
        <v>1190</v>
      </c>
      <c r="B5137">
        <f t="shared" si="10483"/>
        <v>23</v>
      </c>
      <c r="C5137">
        <f t="shared" si="10486"/>
        <v>12</v>
      </c>
      <c r="E5137">
        <f t="shared" ref="E5137" si="10520">plan_id</f>
        <v>832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10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102" t="s">
        <v>1190</v>
      </c>
      <c r="B5138">
        <f t="shared" si="10483"/>
        <v>23</v>
      </c>
      <c r="C5138">
        <f t="shared" si="10486"/>
        <v>13</v>
      </c>
      <c r="E5138">
        <f t="shared" ref="E5138" si="10522">plan_id</f>
        <v>832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10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102" t="s">
        <v>1190</v>
      </c>
      <c r="B5139">
        <f t="shared" si="10483"/>
        <v>23</v>
      </c>
      <c r="C5139">
        <f t="shared" si="10486"/>
        <v>14</v>
      </c>
      <c r="E5139">
        <f t="shared" ref="E5139" si="10524">plan_id</f>
        <v>832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10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102" t="s">
        <v>1190</v>
      </c>
      <c r="B5140">
        <f t="shared" si="10483"/>
        <v>23</v>
      </c>
      <c r="C5140">
        <f t="shared" si="10486"/>
        <v>15</v>
      </c>
      <c r="E5140">
        <f t="shared" ref="E5140" si="10526">plan_id</f>
        <v>832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10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102" t="s">
        <v>1190</v>
      </c>
      <c r="B5141">
        <f t="shared" si="10483"/>
        <v>23</v>
      </c>
      <c r="C5141">
        <f t="shared" si="10486"/>
        <v>16</v>
      </c>
      <c r="E5141">
        <f t="shared" ref="E5141" si="10528">plan_id</f>
        <v>832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10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102" t="s">
        <v>1190</v>
      </c>
      <c r="B5142">
        <f t="shared" si="10483"/>
        <v>23</v>
      </c>
      <c r="C5142">
        <f t="shared" si="10486"/>
        <v>17</v>
      </c>
      <c r="E5142">
        <f t="shared" ref="E5142" si="10530">plan_id</f>
        <v>832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10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102" t="s">
        <v>1190</v>
      </c>
      <c r="B5143">
        <f t="shared" si="10483"/>
        <v>23</v>
      </c>
      <c r="C5143">
        <f t="shared" si="10486"/>
        <v>18</v>
      </c>
      <c r="E5143">
        <f t="shared" ref="E5143" si="10532">plan_id</f>
        <v>832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10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102" t="s">
        <v>1190</v>
      </c>
      <c r="B5144">
        <f t="shared" si="10483"/>
        <v>23</v>
      </c>
      <c r="C5144">
        <f t="shared" si="10486"/>
        <v>19</v>
      </c>
      <c r="E5144">
        <f t="shared" ref="E5144" si="10534">plan_id</f>
        <v>832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10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102" t="s">
        <v>1190</v>
      </c>
      <c r="B5145">
        <f t="shared" si="10483"/>
        <v>23</v>
      </c>
      <c r="C5145">
        <f t="shared" si="10486"/>
        <v>20</v>
      </c>
      <c r="E5145">
        <f t="shared" ref="E5145" si="10536">plan_id</f>
        <v>832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10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102" t="s">
        <v>1190</v>
      </c>
      <c r="B5146">
        <f t="shared" si="10483"/>
        <v>23</v>
      </c>
      <c r="C5146">
        <f t="shared" si="10486"/>
        <v>21</v>
      </c>
      <c r="E5146">
        <f t="shared" ref="E5146" si="10538">plan_id</f>
        <v>832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10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102" t="s">
        <v>1190</v>
      </c>
      <c r="B5147">
        <f t="shared" si="10483"/>
        <v>23</v>
      </c>
      <c r="C5147">
        <f t="shared" si="10486"/>
        <v>22</v>
      </c>
      <c r="E5147">
        <f t="shared" ref="E5147" si="10540">plan_id</f>
        <v>832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10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0.44619999999999999</v>
      </c>
    </row>
    <row r="5148" spans="1:8" x14ac:dyDescent="0.3">
      <c r="A5148" s="102" t="s">
        <v>1190</v>
      </c>
      <c r="B5148">
        <f t="shared" si="10483"/>
        <v>23</v>
      </c>
      <c r="C5148">
        <f t="shared" si="10486"/>
        <v>23</v>
      </c>
      <c r="E5148">
        <f t="shared" ref="E5148" si="10542">plan_id</f>
        <v>832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10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102" t="s">
        <v>1190</v>
      </c>
      <c r="B5149">
        <f t="shared" si="10483"/>
        <v>23</v>
      </c>
      <c r="C5149">
        <f t="shared" si="10486"/>
        <v>24</v>
      </c>
      <c r="E5149">
        <f t="shared" ref="E5149" si="10544">plan_id</f>
        <v>832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10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102" t="s">
        <v>1190</v>
      </c>
      <c r="B5150">
        <f t="shared" si="10483"/>
        <v>23</v>
      </c>
      <c r="C5150">
        <f t="shared" si="10486"/>
        <v>25</v>
      </c>
      <c r="E5150">
        <f t="shared" ref="E5150" si="10546">plan_id</f>
        <v>832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10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102" t="s">
        <v>1190</v>
      </c>
      <c r="B5151">
        <f t="shared" si="10483"/>
        <v>23</v>
      </c>
      <c r="C5151">
        <f t="shared" si="10486"/>
        <v>26</v>
      </c>
      <c r="E5151">
        <f t="shared" ref="E5151" si="10548">plan_id</f>
        <v>832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10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102" t="s">
        <v>1190</v>
      </c>
      <c r="B5152">
        <f t="shared" si="10483"/>
        <v>23</v>
      </c>
      <c r="C5152">
        <f t="shared" si="10486"/>
        <v>27</v>
      </c>
      <c r="E5152">
        <f t="shared" ref="E5152" si="10550">plan_id</f>
        <v>832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10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102" t="s">
        <v>1190</v>
      </c>
      <c r="B5153">
        <f t="shared" si="10483"/>
        <v>23</v>
      </c>
      <c r="C5153">
        <f t="shared" si="10486"/>
        <v>28</v>
      </c>
      <c r="E5153">
        <f t="shared" ref="E5153" si="10552">plan_id</f>
        <v>832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10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102" t="s">
        <v>1190</v>
      </c>
      <c r="B5154">
        <f t="shared" si="10483"/>
        <v>23</v>
      </c>
      <c r="C5154">
        <f t="shared" si="10486"/>
        <v>29</v>
      </c>
      <c r="E5154">
        <f t="shared" ref="E5154" si="10554">plan_id</f>
        <v>832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10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102" t="s">
        <v>1190</v>
      </c>
      <c r="B5155">
        <f t="shared" si="10483"/>
        <v>23</v>
      </c>
      <c r="C5155">
        <f t="shared" si="10486"/>
        <v>30</v>
      </c>
      <c r="E5155">
        <f t="shared" ref="E5155" si="10556">plan_id</f>
        <v>832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10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102" t="s">
        <v>1190</v>
      </c>
      <c r="B5156">
        <f t="shared" si="10483"/>
        <v>23</v>
      </c>
      <c r="C5156">
        <f t="shared" si="10486"/>
        <v>31</v>
      </c>
      <c r="E5156">
        <f t="shared" ref="E5156" si="10558">plan_id</f>
        <v>832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10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102" t="s">
        <v>1190</v>
      </c>
      <c r="B5157">
        <f t="shared" si="10483"/>
        <v>23</v>
      </c>
      <c r="C5157">
        <f t="shared" si="10486"/>
        <v>32</v>
      </c>
      <c r="E5157">
        <f t="shared" ref="E5157" si="10560">plan_id</f>
        <v>832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10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102" t="s">
        <v>1190</v>
      </c>
      <c r="B5158">
        <f t="shared" si="10483"/>
        <v>23</v>
      </c>
      <c r="C5158">
        <f t="shared" si="10486"/>
        <v>33</v>
      </c>
      <c r="E5158">
        <f t="shared" ref="E5158" si="10562">plan_id</f>
        <v>832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10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102" t="s">
        <v>1190</v>
      </c>
      <c r="B5159">
        <f t="shared" si="10483"/>
        <v>23</v>
      </c>
      <c r="C5159">
        <f t="shared" si="10486"/>
        <v>34</v>
      </c>
      <c r="E5159">
        <f t="shared" ref="E5159" si="10564">plan_id</f>
        <v>832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10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102" t="s">
        <v>1190</v>
      </c>
      <c r="B5160">
        <f t="shared" si="10483"/>
        <v>23</v>
      </c>
      <c r="C5160">
        <f t="shared" si="10486"/>
        <v>35</v>
      </c>
      <c r="E5160">
        <f t="shared" ref="E5160" si="10566">plan_id</f>
        <v>832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10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0.1225</v>
      </c>
    </row>
    <row r="5161" spans="1:8" x14ac:dyDescent="0.3">
      <c r="A5161" s="102" t="s">
        <v>1190</v>
      </c>
      <c r="B5161">
        <f t="shared" si="10483"/>
        <v>23</v>
      </c>
      <c r="C5161">
        <f t="shared" si="10486"/>
        <v>36</v>
      </c>
      <c r="E5161">
        <f t="shared" ref="E5161" si="10568">plan_id</f>
        <v>832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10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102" t="s">
        <v>1190</v>
      </c>
      <c r="B5162">
        <f t="shared" si="10483"/>
        <v>23</v>
      </c>
      <c r="C5162">
        <f t="shared" si="10486"/>
        <v>37</v>
      </c>
      <c r="E5162">
        <f t="shared" ref="E5162" si="10570">plan_id</f>
        <v>832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10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102" t="s">
        <v>1190</v>
      </c>
      <c r="B5163">
        <f t="shared" si="10483"/>
        <v>23</v>
      </c>
      <c r="C5163">
        <f t="shared" si="10486"/>
        <v>38</v>
      </c>
      <c r="E5163">
        <f t="shared" ref="E5163" si="10572">plan_id</f>
        <v>832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10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102" t="s">
        <v>1190</v>
      </c>
      <c r="B5164">
        <f t="shared" si="10483"/>
        <v>23</v>
      </c>
      <c r="C5164">
        <f t="shared" si="10486"/>
        <v>39</v>
      </c>
      <c r="E5164">
        <f t="shared" ref="E5164" si="10574">plan_id</f>
        <v>832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10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102" t="s">
        <v>1190</v>
      </c>
      <c r="B5165">
        <f t="shared" si="10483"/>
        <v>23</v>
      </c>
      <c r="C5165">
        <f t="shared" si="10486"/>
        <v>40</v>
      </c>
      <c r="E5165">
        <f t="shared" ref="E5165" si="10576">plan_id</f>
        <v>832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10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102" t="s">
        <v>1190</v>
      </c>
      <c r="B5166">
        <f t="shared" si="10483"/>
        <v>23</v>
      </c>
      <c r="C5166">
        <f t="shared" si="10486"/>
        <v>41</v>
      </c>
      <c r="E5166">
        <f t="shared" ref="E5166" si="10578">plan_id</f>
        <v>832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10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102" t="s">
        <v>1190</v>
      </c>
      <c r="B5167">
        <f t="shared" si="10483"/>
        <v>23</v>
      </c>
      <c r="C5167">
        <f t="shared" si="10486"/>
        <v>42</v>
      </c>
      <c r="E5167">
        <f t="shared" ref="E5167" si="10580">plan_id</f>
        <v>832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10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102" t="s">
        <v>1190</v>
      </c>
      <c r="B5168">
        <f t="shared" si="10483"/>
        <v>23</v>
      </c>
      <c r="C5168">
        <f t="shared" si="10486"/>
        <v>43</v>
      </c>
      <c r="E5168">
        <f t="shared" ref="E5168" si="10582">plan_id</f>
        <v>832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10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102" t="s">
        <v>1190</v>
      </c>
      <c r="B5169">
        <f t="shared" si="10483"/>
        <v>23</v>
      </c>
      <c r="C5169">
        <f t="shared" si="10486"/>
        <v>44</v>
      </c>
      <c r="E5169">
        <f t="shared" ref="E5169" si="10584">plan_id</f>
        <v>832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10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102" t="s">
        <v>1190</v>
      </c>
      <c r="B5170">
        <f t="shared" si="10483"/>
        <v>23</v>
      </c>
      <c r="C5170">
        <f t="shared" si="10486"/>
        <v>45</v>
      </c>
      <c r="E5170">
        <f t="shared" ref="E5170" si="10586">plan_id</f>
        <v>832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10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102" t="s">
        <v>1190</v>
      </c>
      <c r="B5171">
        <f t="shared" si="10483"/>
        <v>23</v>
      </c>
      <c r="C5171">
        <f t="shared" si="10486"/>
        <v>46</v>
      </c>
      <c r="E5171">
        <f t="shared" ref="E5171" si="10588">plan_id</f>
        <v>832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10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102" t="s">
        <v>1190</v>
      </c>
      <c r="B5172">
        <f t="shared" si="10483"/>
        <v>23</v>
      </c>
      <c r="C5172">
        <f t="shared" si="10486"/>
        <v>47</v>
      </c>
      <c r="E5172">
        <f t="shared" ref="E5172" si="10590">plan_id</f>
        <v>832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10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102" t="s">
        <v>1190</v>
      </c>
      <c r="B5173">
        <f t="shared" si="10483"/>
        <v>23</v>
      </c>
      <c r="C5173">
        <f t="shared" si="10486"/>
        <v>48</v>
      </c>
      <c r="E5173">
        <f t="shared" ref="E5173" si="10592">plan_id</f>
        <v>832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10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0.1225</v>
      </c>
    </row>
    <row r="5174" spans="1:8" x14ac:dyDescent="0.3">
      <c r="A5174" s="102" t="s">
        <v>1190</v>
      </c>
      <c r="B5174">
        <f t="shared" si="10483"/>
        <v>23</v>
      </c>
      <c r="C5174">
        <f t="shared" si="10486"/>
        <v>49</v>
      </c>
      <c r="E5174">
        <f t="shared" ref="E5174" si="10594">plan_id</f>
        <v>832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10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8.4000000000000005E-2</v>
      </c>
    </row>
    <row r="5175" spans="1:8" x14ac:dyDescent="0.3">
      <c r="A5175" s="102" t="s">
        <v>1190</v>
      </c>
      <c r="B5175">
        <f t="shared" si="10483"/>
        <v>23</v>
      </c>
      <c r="C5175">
        <f t="shared" si="10486"/>
        <v>50</v>
      </c>
      <c r="E5175">
        <f t="shared" ref="E5175" si="10596">plan_id</f>
        <v>832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10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102" t="s">
        <v>1190</v>
      </c>
      <c r="B5176">
        <f t="shared" si="10483"/>
        <v>23</v>
      </c>
      <c r="C5176">
        <f t="shared" si="10486"/>
        <v>51</v>
      </c>
      <c r="E5176">
        <f t="shared" ref="E5176" si="10598">plan_id</f>
        <v>832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10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102" t="s">
        <v>1190</v>
      </c>
      <c r="B5177">
        <f t="shared" si="10483"/>
        <v>23</v>
      </c>
      <c r="C5177">
        <f t="shared" si="10486"/>
        <v>52</v>
      </c>
      <c r="E5177">
        <f t="shared" ref="E5177" si="10600">plan_id</f>
        <v>832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10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0.30830000000000002</v>
      </c>
    </row>
    <row r="5178" spans="1:8" x14ac:dyDescent="0.3">
      <c r="A5178" s="102" t="s">
        <v>1190</v>
      </c>
      <c r="B5178">
        <f t="shared" si="10483"/>
        <v>23</v>
      </c>
      <c r="C5178">
        <f t="shared" si="10486"/>
        <v>53</v>
      </c>
      <c r="E5178">
        <f t="shared" ref="E5178" si="10602">plan_id</f>
        <v>832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10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102" t="s">
        <v>1190</v>
      </c>
      <c r="B5179">
        <f t="shared" si="10483"/>
        <v>23</v>
      </c>
      <c r="C5179">
        <f t="shared" si="10486"/>
        <v>54</v>
      </c>
      <c r="E5179">
        <f t="shared" ref="E5179" si="10604">plan_id</f>
        <v>832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10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102" t="s">
        <v>1190</v>
      </c>
      <c r="B5180">
        <f t="shared" si="10483"/>
        <v>23</v>
      </c>
      <c r="C5180">
        <f t="shared" si="10486"/>
        <v>55</v>
      </c>
      <c r="E5180">
        <f t="shared" ref="E5180" si="10606">plan_id</f>
        <v>832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10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0.39230000000000004</v>
      </c>
    </row>
    <row r="5181" spans="1:8" x14ac:dyDescent="0.3">
      <c r="A5181" s="102" t="s">
        <v>1190</v>
      </c>
      <c r="B5181">
        <f t="shared" si="10483"/>
        <v>23</v>
      </c>
      <c r="C5181">
        <f t="shared" si="10486"/>
        <v>56</v>
      </c>
      <c r="E5181">
        <f t="shared" ref="E5181" si="10608">plan_id</f>
        <v>832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10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3.9E-2</v>
      </c>
    </row>
    <row r="5182" spans="1:8" x14ac:dyDescent="0.3">
      <c r="A5182" s="102" t="s">
        <v>1190</v>
      </c>
      <c r="B5182">
        <f t="shared" si="10483"/>
        <v>23</v>
      </c>
      <c r="C5182">
        <f t="shared" si="10486"/>
        <v>57</v>
      </c>
      <c r="E5182">
        <f t="shared" ref="E5182" si="10610">plan_id</f>
        <v>832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10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3.9E-2</v>
      </c>
    </row>
    <row r="5183" spans="1:8" x14ac:dyDescent="0.3">
      <c r="A5183" s="102" t="s">
        <v>1190</v>
      </c>
      <c r="B5183">
        <f t="shared" si="10483"/>
        <v>23</v>
      </c>
      <c r="C5183">
        <f t="shared" si="10486"/>
        <v>58</v>
      </c>
      <c r="E5183">
        <f t="shared" ref="E5183" si="10612">plan_id</f>
        <v>832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10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102" t="s">
        <v>1190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832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10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102" t="s">
        <v>1190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832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10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102" t="s">
        <v>1190</v>
      </c>
      <c r="B5186">
        <f t="shared" si="10614"/>
        <v>23</v>
      </c>
      <c r="C5186">
        <f t="shared" si="10617"/>
        <v>61</v>
      </c>
      <c r="E5186">
        <f t="shared" ref="E5186" si="10620">plan_id</f>
        <v>832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10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102" t="s">
        <v>1190</v>
      </c>
      <c r="B5187">
        <f t="shared" si="10614"/>
        <v>23</v>
      </c>
      <c r="C5187">
        <f t="shared" si="10617"/>
        <v>62</v>
      </c>
      <c r="E5187">
        <f t="shared" ref="E5187" si="10622">plan_id</f>
        <v>832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10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102" t="s">
        <v>1190</v>
      </c>
      <c r="B5188">
        <f t="shared" si="10614"/>
        <v>23</v>
      </c>
      <c r="C5188">
        <f t="shared" si="10617"/>
        <v>63</v>
      </c>
      <c r="E5188">
        <f t="shared" ref="E5188" si="10624">plan_id</f>
        <v>832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10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102" t="s">
        <v>1190</v>
      </c>
      <c r="B5189">
        <f t="shared" si="10614"/>
        <v>23</v>
      </c>
      <c r="C5189">
        <f t="shared" si="10617"/>
        <v>64</v>
      </c>
      <c r="E5189">
        <f t="shared" ref="E5189" si="10626">plan_id</f>
        <v>832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10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102" t="s">
        <v>1190</v>
      </c>
      <c r="B5190">
        <f t="shared" si="10614"/>
        <v>23</v>
      </c>
      <c r="C5190">
        <f t="shared" si="10617"/>
        <v>65</v>
      </c>
      <c r="E5190">
        <f t="shared" ref="E5190" si="10628">plan_id</f>
        <v>832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10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102" t="s">
        <v>1190</v>
      </c>
      <c r="B5191">
        <f t="shared" si="10614"/>
        <v>23</v>
      </c>
      <c r="C5191">
        <f t="shared" si="10617"/>
        <v>66</v>
      </c>
      <c r="E5191">
        <f t="shared" ref="E5191" si="10630">plan_id</f>
        <v>832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10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102" t="s">
        <v>1190</v>
      </c>
      <c r="B5192">
        <f t="shared" si="10614"/>
        <v>23</v>
      </c>
      <c r="C5192">
        <f t="shared" si="10617"/>
        <v>67</v>
      </c>
      <c r="E5192">
        <f t="shared" ref="E5192" si="10632">plan_id</f>
        <v>832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10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102" t="s">
        <v>1190</v>
      </c>
      <c r="B5193">
        <f t="shared" si="10614"/>
        <v>23</v>
      </c>
      <c r="C5193">
        <f t="shared" si="10617"/>
        <v>68</v>
      </c>
      <c r="E5193">
        <f t="shared" ref="E5193" si="10634">plan_id</f>
        <v>832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10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102" t="s">
        <v>1190</v>
      </c>
      <c r="B5194">
        <f t="shared" si="10614"/>
        <v>23</v>
      </c>
      <c r="C5194">
        <f t="shared" si="10617"/>
        <v>69</v>
      </c>
      <c r="E5194">
        <f t="shared" ref="E5194" si="10636">plan_id</f>
        <v>832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10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102" t="s">
        <v>1190</v>
      </c>
      <c r="B5195">
        <f t="shared" si="10614"/>
        <v>23</v>
      </c>
      <c r="C5195">
        <f t="shared" si="10617"/>
        <v>70</v>
      </c>
      <c r="E5195">
        <f t="shared" ref="E5195" si="10639">plan_id</f>
        <v>832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10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102" t="s">
        <v>1190</v>
      </c>
      <c r="B5196">
        <f t="shared" si="10614"/>
        <v>23</v>
      </c>
      <c r="C5196">
        <f t="shared" si="10617"/>
        <v>71</v>
      </c>
      <c r="E5196">
        <f t="shared" ref="E5196" si="10641">plan_id</f>
        <v>832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10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102" t="s">
        <v>1190</v>
      </c>
      <c r="B5197">
        <f t="shared" si="10614"/>
        <v>23</v>
      </c>
      <c r="C5197">
        <f t="shared" si="10617"/>
        <v>72</v>
      </c>
      <c r="E5197">
        <f t="shared" ref="E5197" si="10643">plan_id</f>
        <v>832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10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102" t="s">
        <v>1190</v>
      </c>
      <c r="B5198">
        <f t="shared" si="10614"/>
        <v>23</v>
      </c>
      <c r="C5198">
        <f t="shared" si="10617"/>
        <v>73</v>
      </c>
      <c r="E5198">
        <f t="shared" ref="E5198" si="10645">plan_id</f>
        <v>832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10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102" t="s">
        <v>1190</v>
      </c>
      <c r="B5199">
        <f t="shared" si="10614"/>
        <v>23</v>
      </c>
      <c r="C5199">
        <f t="shared" si="10617"/>
        <v>74</v>
      </c>
      <c r="E5199">
        <f t="shared" ref="E5199" si="10647">plan_id</f>
        <v>832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10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102" t="s">
        <v>1190</v>
      </c>
      <c r="B5200">
        <f t="shared" si="10614"/>
        <v>23</v>
      </c>
      <c r="C5200">
        <f t="shared" si="10617"/>
        <v>75</v>
      </c>
      <c r="E5200">
        <f t="shared" ref="E5200" si="10649">plan_id</f>
        <v>832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10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102" t="s">
        <v>1190</v>
      </c>
      <c r="B5201">
        <f t="shared" si="10614"/>
        <v>23</v>
      </c>
      <c r="C5201">
        <f t="shared" si="10617"/>
        <v>76</v>
      </c>
      <c r="E5201">
        <f t="shared" ref="E5201" si="10651">plan_id</f>
        <v>832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10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102" t="s">
        <v>1190</v>
      </c>
      <c r="B5202">
        <f t="shared" si="10614"/>
        <v>23</v>
      </c>
      <c r="C5202">
        <f t="shared" si="10617"/>
        <v>77</v>
      </c>
      <c r="E5202">
        <f t="shared" ref="E5202" si="10653">plan_id</f>
        <v>832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10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102" t="s">
        <v>1190</v>
      </c>
      <c r="B5203">
        <f t="shared" si="10614"/>
        <v>23</v>
      </c>
      <c r="C5203">
        <f t="shared" si="10617"/>
        <v>78</v>
      </c>
      <c r="E5203">
        <f t="shared" ref="E5203" si="10655">plan_id</f>
        <v>832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10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102" t="s">
        <v>1190</v>
      </c>
      <c r="B5204">
        <f t="shared" si="10614"/>
        <v>23</v>
      </c>
      <c r="C5204">
        <f t="shared" si="10617"/>
        <v>79</v>
      </c>
      <c r="E5204">
        <f t="shared" ref="E5204" si="10657">plan_id</f>
        <v>832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10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102" t="s">
        <v>1190</v>
      </c>
      <c r="B5205">
        <f t="shared" si="10614"/>
        <v>23</v>
      </c>
      <c r="C5205">
        <f t="shared" si="10617"/>
        <v>80</v>
      </c>
      <c r="E5205">
        <f t="shared" ref="E5205" si="10659">plan_id</f>
        <v>832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10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102" t="s">
        <v>1190</v>
      </c>
      <c r="B5206">
        <f t="shared" si="10614"/>
        <v>23</v>
      </c>
      <c r="C5206">
        <f t="shared" si="10617"/>
        <v>81</v>
      </c>
      <c r="E5206">
        <f t="shared" ref="E5206" si="10661">plan_id</f>
        <v>832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10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102" t="s">
        <v>1190</v>
      </c>
      <c r="B5207">
        <f t="shared" si="10614"/>
        <v>23</v>
      </c>
      <c r="C5207">
        <f t="shared" si="10617"/>
        <v>82</v>
      </c>
      <c r="E5207">
        <f t="shared" ref="E5207" si="10663">plan_id</f>
        <v>832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10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102" t="s">
        <v>1190</v>
      </c>
      <c r="B5208">
        <f t="shared" si="10614"/>
        <v>23</v>
      </c>
      <c r="C5208">
        <f t="shared" si="10617"/>
        <v>83</v>
      </c>
      <c r="E5208">
        <f t="shared" ref="E5208" si="10665">plan_id</f>
        <v>832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10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102" t="s">
        <v>1190</v>
      </c>
      <c r="B5209">
        <f t="shared" si="10614"/>
        <v>23</v>
      </c>
      <c r="C5209">
        <f t="shared" si="10617"/>
        <v>84</v>
      </c>
      <c r="E5209">
        <f t="shared" ref="E5209" si="10667">plan_id</f>
        <v>832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10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102" t="s">
        <v>1190</v>
      </c>
      <c r="B5210">
        <f t="shared" si="10614"/>
        <v>23</v>
      </c>
      <c r="C5210">
        <f t="shared" si="10617"/>
        <v>85</v>
      </c>
      <c r="E5210">
        <f t="shared" ref="E5210" si="10669">plan_id</f>
        <v>832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10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102" t="s">
        <v>1190</v>
      </c>
      <c r="B5211">
        <f t="shared" si="10614"/>
        <v>23</v>
      </c>
      <c r="C5211">
        <f t="shared" si="10617"/>
        <v>86</v>
      </c>
      <c r="E5211">
        <f t="shared" ref="E5211" si="10671">plan_id</f>
        <v>832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10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102" t="s">
        <v>1190</v>
      </c>
      <c r="B5212">
        <f t="shared" si="10614"/>
        <v>23</v>
      </c>
      <c r="C5212">
        <f t="shared" si="10617"/>
        <v>87</v>
      </c>
      <c r="E5212">
        <f t="shared" ref="E5212" si="10673">plan_id</f>
        <v>832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10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102" t="s">
        <v>1190</v>
      </c>
      <c r="B5213">
        <f t="shared" si="10614"/>
        <v>23</v>
      </c>
      <c r="C5213">
        <f t="shared" si="10617"/>
        <v>88</v>
      </c>
      <c r="E5213">
        <f t="shared" ref="E5213" si="10675">plan_id</f>
        <v>832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10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102" t="s">
        <v>1190</v>
      </c>
      <c r="B5214">
        <f t="shared" si="10614"/>
        <v>23</v>
      </c>
      <c r="C5214">
        <f t="shared" si="10617"/>
        <v>89</v>
      </c>
      <c r="E5214">
        <f t="shared" ref="E5214" si="10677">plan_id</f>
        <v>832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10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102" t="s">
        <v>1190</v>
      </c>
      <c r="B5215">
        <f t="shared" si="10614"/>
        <v>23</v>
      </c>
      <c r="C5215">
        <f t="shared" si="10617"/>
        <v>90</v>
      </c>
      <c r="E5215">
        <f t="shared" ref="E5215" si="10679">plan_id</f>
        <v>832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10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102" t="s">
        <v>1190</v>
      </c>
      <c r="B5216">
        <f t="shared" si="10614"/>
        <v>24</v>
      </c>
      <c r="C5216">
        <f t="shared" si="10617"/>
        <v>3</v>
      </c>
      <c r="E5216">
        <f t="shared" ref="E5216" si="10681">plan_id</f>
        <v>832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10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102" t="s">
        <v>1190</v>
      </c>
      <c r="B5217">
        <f t="shared" si="10614"/>
        <v>24</v>
      </c>
      <c r="C5217">
        <f t="shared" si="10617"/>
        <v>4</v>
      </c>
      <c r="E5217">
        <f t="shared" ref="E5217" si="10683">plan_id</f>
        <v>832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10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102" t="s">
        <v>1190</v>
      </c>
      <c r="B5218">
        <f t="shared" si="10614"/>
        <v>24</v>
      </c>
      <c r="C5218">
        <f t="shared" si="10617"/>
        <v>5</v>
      </c>
      <c r="E5218">
        <f t="shared" ref="E5218" si="10685">plan_id</f>
        <v>832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10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102" t="s">
        <v>1190</v>
      </c>
      <c r="B5219">
        <f t="shared" si="10614"/>
        <v>24</v>
      </c>
      <c r="C5219">
        <f t="shared" si="10617"/>
        <v>6</v>
      </c>
      <c r="E5219">
        <f t="shared" ref="E5219" si="10687">plan_id</f>
        <v>832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10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102" t="s">
        <v>1190</v>
      </c>
      <c r="B5220">
        <f t="shared" si="10614"/>
        <v>24</v>
      </c>
      <c r="C5220">
        <f t="shared" si="10617"/>
        <v>7</v>
      </c>
      <c r="E5220">
        <f t="shared" ref="E5220" si="10689">plan_id</f>
        <v>832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10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102" t="s">
        <v>1190</v>
      </c>
      <c r="B5221">
        <f t="shared" si="10614"/>
        <v>24</v>
      </c>
      <c r="C5221">
        <f t="shared" si="10617"/>
        <v>8</v>
      </c>
      <c r="E5221">
        <f t="shared" ref="E5221" si="10691">plan_id</f>
        <v>832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10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0.36249999999999999</v>
      </c>
    </row>
    <row r="5222" spans="1:8" x14ac:dyDescent="0.3">
      <c r="A5222" s="102" t="s">
        <v>1190</v>
      </c>
      <c r="B5222">
        <f t="shared" si="10614"/>
        <v>24</v>
      </c>
      <c r="C5222">
        <f t="shared" si="10617"/>
        <v>9</v>
      </c>
      <c r="E5222">
        <f t="shared" ref="E5222" si="10693">plan_id</f>
        <v>832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10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102" t="s">
        <v>1190</v>
      </c>
      <c r="B5223">
        <f t="shared" si="10614"/>
        <v>24</v>
      </c>
      <c r="C5223">
        <f t="shared" si="10617"/>
        <v>10</v>
      </c>
      <c r="E5223">
        <f t="shared" ref="E5223" si="10695">plan_id</f>
        <v>832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10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102" t="s">
        <v>1190</v>
      </c>
      <c r="B5224">
        <f t="shared" si="10614"/>
        <v>24</v>
      </c>
      <c r="C5224">
        <f t="shared" si="10617"/>
        <v>11</v>
      </c>
      <c r="E5224">
        <f t="shared" ref="E5224" si="10697">plan_id</f>
        <v>832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10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102" t="s">
        <v>1190</v>
      </c>
      <c r="B5225">
        <f t="shared" si="10614"/>
        <v>24</v>
      </c>
      <c r="C5225">
        <f t="shared" si="10617"/>
        <v>12</v>
      </c>
      <c r="E5225">
        <f t="shared" ref="E5225" si="10699">plan_id</f>
        <v>832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10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102" t="s">
        <v>1190</v>
      </c>
      <c r="B5226">
        <f t="shared" si="10614"/>
        <v>24</v>
      </c>
      <c r="C5226">
        <f t="shared" si="10617"/>
        <v>13</v>
      </c>
      <c r="E5226">
        <f t="shared" ref="E5226" si="10701">plan_id</f>
        <v>832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10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102" t="s">
        <v>1190</v>
      </c>
      <c r="B5227">
        <f t="shared" si="10614"/>
        <v>24</v>
      </c>
      <c r="C5227">
        <f t="shared" si="10617"/>
        <v>14</v>
      </c>
      <c r="E5227">
        <f t="shared" ref="E5227" si="10703">plan_id</f>
        <v>832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10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102" t="s">
        <v>1190</v>
      </c>
      <c r="B5228">
        <f t="shared" si="10614"/>
        <v>24</v>
      </c>
      <c r="C5228">
        <f t="shared" si="10617"/>
        <v>15</v>
      </c>
      <c r="E5228">
        <f t="shared" ref="E5228" si="10705">plan_id</f>
        <v>832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10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102" t="s">
        <v>1190</v>
      </c>
      <c r="B5229">
        <f t="shared" si="10614"/>
        <v>24</v>
      </c>
      <c r="C5229">
        <f t="shared" si="10617"/>
        <v>16</v>
      </c>
      <c r="E5229">
        <f t="shared" ref="E5229" si="10707">plan_id</f>
        <v>832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10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102" t="s">
        <v>1190</v>
      </c>
      <c r="B5230">
        <f t="shared" si="10614"/>
        <v>24</v>
      </c>
      <c r="C5230">
        <f t="shared" si="10617"/>
        <v>17</v>
      </c>
      <c r="E5230">
        <f t="shared" ref="E5230" si="10709">plan_id</f>
        <v>832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10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102" t="s">
        <v>1190</v>
      </c>
      <c r="B5231">
        <f t="shared" si="10614"/>
        <v>24</v>
      </c>
      <c r="C5231">
        <f t="shared" si="10617"/>
        <v>18</v>
      </c>
      <c r="E5231">
        <f t="shared" ref="E5231" si="10711">plan_id</f>
        <v>832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10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102" t="s">
        <v>1190</v>
      </c>
      <c r="B5232">
        <f t="shared" si="10614"/>
        <v>24</v>
      </c>
      <c r="C5232">
        <f t="shared" si="10617"/>
        <v>19</v>
      </c>
      <c r="E5232">
        <f t="shared" ref="E5232" si="10713">plan_id</f>
        <v>832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10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102" t="s">
        <v>1190</v>
      </c>
      <c r="B5233">
        <f t="shared" si="10614"/>
        <v>24</v>
      </c>
      <c r="C5233">
        <f t="shared" si="10617"/>
        <v>20</v>
      </c>
      <c r="E5233">
        <f t="shared" ref="E5233" si="10715">plan_id</f>
        <v>832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10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102" t="s">
        <v>1190</v>
      </c>
      <c r="B5234">
        <f t="shared" si="10614"/>
        <v>24</v>
      </c>
      <c r="C5234">
        <f t="shared" si="10617"/>
        <v>21</v>
      </c>
      <c r="E5234">
        <f t="shared" ref="E5234" si="10717">plan_id</f>
        <v>832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10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102" t="s">
        <v>1190</v>
      </c>
      <c r="B5235">
        <f t="shared" si="10614"/>
        <v>24</v>
      </c>
      <c r="C5235">
        <f t="shared" si="10617"/>
        <v>22</v>
      </c>
      <c r="E5235">
        <f t="shared" ref="E5235" si="10719">plan_id</f>
        <v>832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10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0.36249999999999999</v>
      </c>
    </row>
    <row r="5236" spans="1:8" x14ac:dyDescent="0.3">
      <c r="A5236" s="102" t="s">
        <v>1190</v>
      </c>
      <c r="B5236">
        <f t="shared" si="10614"/>
        <v>24</v>
      </c>
      <c r="C5236">
        <f t="shared" si="10617"/>
        <v>23</v>
      </c>
      <c r="E5236">
        <f t="shared" ref="E5236" si="10721">plan_id</f>
        <v>832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10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102" t="s">
        <v>1190</v>
      </c>
      <c r="B5237">
        <f t="shared" si="10614"/>
        <v>24</v>
      </c>
      <c r="C5237">
        <f t="shared" si="10617"/>
        <v>24</v>
      </c>
      <c r="E5237">
        <f t="shared" ref="E5237" si="10723">plan_id</f>
        <v>832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10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102" t="s">
        <v>1190</v>
      </c>
      <c r="B5238">
        <f t="shared" si="10614"/>
        <v>24</v>
      </c>
      <c r="C5238">
        <f t="shared" si="10617"/>
        <v>25</v>
      </c>
      <c r="E5238">
        <f t="shared" ref="E5238" si="10725">plan_id</f>
        <v>832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10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102" t="s">
        <v>1190</v>
      </c>
      <c r="B5239">
        <f t="shared" si="10614"/>
        <v>24</v>
      </c>
      <c r="C5239">
        <f t="shared" si="10617"/>
        <v>26</v>
      </c>
      <c r="E5239">
        <f t="shared" ref="E5239" si="10727">plan_id</f>
        <v>832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10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102" t="s">
        <v>1190</v>
      </c>
      <c r="B5240">
        <f t="shared" si="10614"/>
        <v>24</v>
      </c>
      <c r="C5240">
        <f t="shared" si="10617"/>
        <v>27</v>
      </c>
      <c r="E5240">
        <f t="shared" ref="E5240" si="10729">plan_id</f>
        <v>832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10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102" t="s">
        <v>1190</v>
      </c>
      <c r="B5241">
        <f t="shared" si="10614"/>
        <v>24</v>
      </c>
      <c r="C5241">
        <f t="shared" si="10617"/>
        <v>28</v>
      </c>
      <c r="E5241">
        <f t="shared" ref="E5241" si="10731">plan_id</f>
        <v>832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10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102" t="s">
        <v>1190</v>
      </c>
      <c r="B5242">
        <f t="shared" si="10614"/>
        <v>24</v>
      </c>
      <c r="C5242">
        <f t="shared" si="10617"/>
        <v>29</v>
      </c>
      <c r="E5242">
        <f t="shared" ref="E5242" si="10733">plan_id</f>
        <v>832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10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102" t="s">
        <v>1190</v>
      </c>
      <c r="B5243">
        <f t="shared" si="10614"/>
        <v>24</v>
      </c>
      <c r="C5243">
        <f t="shared" si="10617"/>
        <v>30</v>
      </c>
      <c r="E5243">
        <f t="shared" ref="E5243" si="10735">plan_id</f>
        <v>832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10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102" t="s">
        <v>1190</v>
      </c>
      <c r="B5244">
        <f t="shared" si="10614"/>
        <v>24</v>
      </c>
      <c r="C5244">
        <f t="shared" si="10617"/>
        <v>31</v>
      </c>
      <c r="E5244">
        <f t="shared" ref="E5244" si="10737">plan_id</f>
        <v>832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10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102" t="s">
        <v>1190</v>
      </c>
      <c r="B5245">
        <f t="shared" si="10614"/>
        <v>24</v>
      </c>
      <c r="C5245">
        <f t="shared" si="10617"/>
        <v>32</v>
      </c>
      <c r="E5245">
        <f t="shared" ref="E5245" si="10739">plan_id</f>
        <v>832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10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102" t="s">
        <v>1190</v>
      </c>
      <c r="B5246">
        <f t="shared" si="10614"/>
        <v>24</v>
      </c>
      <c r="C5246">
        <f t="shared" si="10617"/>
        <v>33</v>
      </c>
      <c r="E5246">
        <f t="shared" ref="E5246" si="10741">plan_id</f>
        <v>832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10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102" t="s">
        <v>1190</v>
      </c>
      <c r="B5247">
        <f t="shared" si="10614"/>
        <v>24</v>
      </c>
      <c r="C5247">
        <f t="shared" si="10617"/>
        <v>34</v>
      </c>
      <c r="E5247">
        <f t="shared" ref="E5247" si="10743">plan_id</f>
        <v>832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10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102" t="s">
        <v>1190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832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10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0.1143</v>
      </c>
    </row>
    <row r="5249" spans="1:8" x14ac:dyDescent="0.3">
      <c r="A5249" s="102" t="s">
        <v>1190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832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10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102" t="s">
        <v>1190</v>
      </c>
      <c r="B5250">
        <f t="shared" si="10745"/>
        <v>24</v>
      </c>
      <c r="C5250">
        <f t="shared" si="10748"/>
        <v>37</v>
      </c>
      <c r="E5250">
        <f t="shared" ref="E5250" si="10751">plan_id</f>
        <v>832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10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102" t="s">
        <v>1190</v>
      </c>
      <c r="B5251">
        <f t="shared" si="10745"/>
        <v>24</v>
      </c>
      <c r="C5251">
        <f t="shared" si="10748"/>
        <v>38</v>
      </c>
      <c r="E5251">
        <f t="shared" ref="E5251" si="10753">plan_id</f>
        <v>832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10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102" t="s">
        <v>1190</v>
      </c>
      <c r="B5252">
        <f t="shared" si="10745"/>
        <v>24</v>
      </c>
      <c r="C5252">
        <f t="shared" si="10748"/>
        <v>39</v>
      </c>
      <c r="E5252">
        <f t="shared" ref="E5252" si="10755">plan_id</f>
        <v>832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10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102" t="s">
        <v>1190</v>
      </c>
      <c r="B5253">
        <f t="shared" si="10745"/>
        <v>24</v>
      </c>
      <c r="C5253">
        <f t="shared" si="10748"/>
        <v>40</v>
      </c>
      <c r="E5253">
        <f t="shared" ref="E5253" si="10757">plan_id</f>
        <v>832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10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102" t="s">
        <v>1190</v>
      </c>
      <c r="B5254">
        <f t="shared" si="10745"/>
        <v>24</v>
      </c>
      <c r="C5254">
        <f t="shared" si="10748"/>
        <v>41</v>
      </c>
      <c r="E5254">
        <f t="shared" ref="E5254" si="10759">plan_id</f>
        <v>832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10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102" t="s">
        <v>1190</v>
      </c>
      <c r="B5255">
        <f t="shared" si="10745"/>
        <v>24</v>
      </c>
      <c r="C5255">
        <f t="shared" si="10748"/>
        <v>42</v>
      </c>
      <c r="E5255">
        <f t="shared" ref="E5255" si="10761">plan_id</f>
        <v>832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10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102" t="s">
        <v>1190</v>
      </c>
      <c r="B5256">
        <f t="shared" si="10745"/>
        <v>24</v>
      </c>
      <c r="C5256">
        <f t="shared" si="10748"/>
        <v>43</v>
      </c>
      <c r="E5256">
        <f t="shared" ref="E5256" si="10763">plan_id</f>
        <v>832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10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102" t="s">
        <v>1190</v>
      </c>
      <c r="B5257">
        <f t="shared" si="10745"/>
        <v>24</v>
      </c>
      <c r="C5257">
        <f t="shared" si="10748"/>
        <v>44</v>
      </c>
      <c r="E5257">
        <f t="shared" ref="E5257" si="10765">plan_id</f>
        <v>832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10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102" t="s">
        <v>1190</v>
      </c>
      <c r="B5258">
        <f t="shared" si="10745"/>
        <v>24</v>
      </c>
      <c r="C5258">
        <f t="shared" si="10748"/>
        <v>45</v>
      </c>
      <c r="E5258">
        <f t="shared" ref="E5258" si="10767">plan_id</f>
        <v>832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10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102" t="s">
        <v>1190</v>
      </c>
      <c r="B5259">
        <f t="shared" si="10745"/>
        <v>24</v>
      </c>
      <c r="C5259">
        <f t="shared" si="10748"/>
        <v>46</v>
      </c>
      <c r="E5259">
        <f t="shared" ref="E5259" si="10770">plan_id</f>
        <v>832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10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102" t="s">
        <v>1190</v>
      </c>
      <c r="B5260">
        <f t="shared" si="10745"/>
        <v>24</v>
      </c>
      <c r="C5260">
        <f t="shared" si="10748"/>
        <v>47</v>
      </c>
      <c r="E5260">
        <f t="shared" ref="E5260" si="10772">plan_id</f>
        <v>832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10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102" t="s">
        <v>1190</v>
      </c>
      <c r="B5261">
        <f t="shared" si="10745"/>
        <v>24</v>
      </c>
      <c r="C5261">
        <f t="shared" si="10748"/>
        <v>48</v>
      </c>
      <c r="E5261">
        <f t="shared" ref="E5261" si="10774">plan_id</f>
        <v>832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10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0.1143</v>
      </c>
    </row>
    <row r="5262" spans="1:8" x14ac:dyDescent="0.3">
      <c r="A5262" s="102" t="s">
        <v>1190</v>
      </c>
      <c r="B5262">
        <f t="shared" si="10745"/>
        <v>24</v>
      </c>
      <c r="C5262">
        <f t="shared" si="10748"/>
        <v>49</v>
      </c>
      <c r="E5262">
        <f t="shared" ref="E5262" si="10776">plan_id</f>
        <v>832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10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0.1241</v>
      </c>
    </row>
    <row r="5263" spans="1:8" x14ac:dyDescent="0.3">
      <c r="A5263" s="102" t="s">
        <v>1190</v>
      </c>
      <c r="B5263">
        <f t="shared" si="10745"/>
        <v>24</v>
      </c>
      <c r="C5263">
        <f t="shared" si="10748"/>
        <v>50</v>
      </c>
      <c r="E5263">
        <f t="shared" ref="E5263" si="10778">plan_id</f>
        <v>832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10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102" t="s">
        <v>1190</v>
      </c>
      <c r="B5264">
        <f t="shared" si="10745"/>
        <v>24</v>
      </c>
      <c r="C5264">
        <f t="shared" si="10748"/>
        <v>51</v>
      </c>
      <c r="E5264">
        <f t="shared" ref="E5264" si="10780">plan_id</f>
        <v>832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10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102" t="s">
        <v>1190</v>
      </c>
      <c r="B5265">
        <f t="shared" si="10745"/>
        <v>24</v>
      </c>
      <c r="C5265">
        <f t="shared" si="10748"/>
        <v>52</v>
      </c>
      <c r="E5265">
        <f t="shared" ref="E5265" si="10782">plan_id</f>
        <v>832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10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0.3574</v>
      </c>
    </row>
    <row r="5266" spans="1:8" x14ac:dyDescent="0.3">
      <c r="A5266" s="102" t="s">
        <v>1190</v>
      </c>
      <c r="B5266">
        <f t="shared" si="10745"/>
        <v>24</v>
      </c>
      <c r="C5266">
        <f t="shared" si="10748"/>
        <v>53</v>
      </c>
      <c r="E5266">
        <f t="shared" ref="E5266" si="10784">plan_id</f>
        <v>832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10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102" t="s">
        <v>1190</v>
      </c>
      <c r="B5267">
        <f t="shared" si="10745"/>
        <v>24</v>
      </c>
      <c r="C5267">
        <f t="shared" si="10748"/>
        <v>54</v>
      </c>
      <c r="E5267">
        <f t="shared" ref="E5267" si="10786">plan_id</f>
        <v>832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10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102" t="s">
        <v>1190</v>
      </c>
      <c r="B5268">
        <f t="shared" si="10745"/>
        <v>24</v>
      </c>
      <c r="C5268">
        <f t="shared" si="10748"/>
        <v>55</v>
      </c>
      <c r="E5268">
        <f t="shared" ref="E5268" si="10788">plan_id</f>
        <v>832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10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0.48149999999999998</v>
      </c>
    </row>
    <row r="5269" spans="1:8" x14ac:dyDescent="0.3">
      <c r="A5269" s="102" t="s">
        <v>1190</v>
      </c>
      <c r="B5269">
        <f t="shared" si="10745"/>
        <v>24</v>
      </c>
      <c r="C5269">
        <f t="shared" si="10748"/>
        <v>56</v>
      </c>
      <c r="E5269">
        <f t="shared" ref="E5269" si="10790">plan_id</f>
        <v>832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10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4.1700000000000001E-2</v>
      </c>
    </row>
    <row r="5270" spans="1:8" x14ac:dyDescent="0.3">
      <c r="A5270" s="102" t="s">
        <v>1190</v>
      </c>
      <c r="B5270">
        <f t="shared" si="10745"/>
        <v>24</v>
      </c>
      <c r="C5270">
        <f t="shared" si="10748"/>
        <v>57</v>
      </c>
      <c r="E5270">
        <f t="shared" ref="E5270" si="10792">plan_id</f>
        <v>832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10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4.1700000000000001E-2</v>
      </c>
    </row>
    <row r="5271" spans="1:8" x14ac:dyDescent="0.3">
      <c r="A5271" s="102" t="s">
        <v>1190</v>
      </c>
      <c r="B5271">
        <f t="shared" si="10745"/>
        <v>24</v>
      </c>
      <c r="C5271">
        <f t="shared" si="10748"/>
        <v>58</v>
      </c>
      <c r="E5271">
        <f t="shared" ref="E5271" si="10794">plan_id</f>
        <v>832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10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102" t="s">
        <v>1190</v>
      </c>
      <c r="B5272">
        <f t="shared" si="10745"/>
        <v>24</v>
      </c>
      <c r="C5272">
        <f t="shared" si="10748"/>
        <v>59</v>
      </c>
      <c r="E5272">
        <f t="shared" ref="E5272" si="10796">plan_id</f>
        <v>832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10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102" t="s">
        <v>1190</v>
      </c>
      <c r="B5273">
        <f t="shared" si="10745"/>
        <v>24</v>
      </c>
      <c r="C5273">
        <f t="shared" si="10748"/>
        <v>60</v>
      </c>
      <c r="E5273">
        <f t="shared" ref="E5273" si="10798">plan_id</f>
        <v>832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10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102" t="s">
        <v>1190</v>
      </c>
      <c r="B5274">
        <f t="shared" si="10745"/>
        <v>24</v>
      </c>
      <c r="C5274">
        <f t="shared" si="10748"/>
        <v>61</v>
      </c>
      <c r="E5274">
        <f t="shared" ref="E5274" si="10800">plan_id</f>
        <v>832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10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102" t="s">
        <v>1190</v>
      </c>
      <c r="B5275">
        <f t="shared" si="10745"/>
        <v>24</v>
      </c>
      <c r="C5275">
        <f t="shared" si="10748"/>
        <v>62</v>
      </c>
      <c r="E5275">
        <f t="shared" ref="E5275" si="10802">plan_id</f>
        <v>832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10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102" t="s">
        <v>1190</v>
      </c>
      <c r="B5276">
        <f t="shared" si="10745"/>
        <v>24</v>
      </c>
      <c r="C5276">
        <f t="shared" si="10748"/>
        <v>63</v>
      </c>
      <c r="E5276">
        <f t="shared" ref="E5276" si="10804">plan_id</f>
        <v>832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10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102" t="s">
        <v>1190</v>
      </c>
      <c r="B5277">
        <f t="shared" si="10745"/>
        <v>24</v>
      </c>
      <c r="C5277">
        <f t="shared" si="10748"/>
        <v>64</v>
      </c>
      <c r="E5277">
        <f t="shared" ref="E5277" si="10806">plan_id</f>
        <v>832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10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102" t="s">
        <v>1190</v>
      </c>
      <c r="B5278">
        <f t="shared" si="10745"/>
        <v>24</v>
      </c>
      <c r="C5278">
        <f t="shared" si="10748"/>
        <v>65</v>
      </c>
      <c r="E5278">
        <f t="shared" ref="E5278" si="10808">plan_id</f>
        <v>832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10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102" t="s">
        <v>1190</v>
      </c>
      <c r="B5279">
        <f t="shared" si="10745"/>
        <v>24</v>
      </c>
      <c r="C5279">
        <f t="shared" si="10748"/>
        <v>66</v>
      </c>
      <c r="E5279">
        <f t="shared" ref="E5279" si="10810">plan_id</f>
        <v>832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10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102" t="s">
        <v>1190</v>
      </c>
      <c r="B5280">
        <f t="shared" si="10745"/>
        <v>24</v>
      </c>
      <c r="C5280">
        <f t="shared" si="10748"/>
        <v>67</v>
      </c>
      <c r="E5280">
        <f t="shared" ref="E5280" si="10812">plan_id</f>
        <v>832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10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102" t="s">
        <v>1190</v>
      </c>
      <c r="B5281">
        <f t="shared" si="10745"/>
        <v>24</v>
      </c>
      <c r="C5281">
        <f t="shared" si="10748"/>
        <v>68</v>
      </c>
      <c r="E5281">
        <f t="shared" ref="E5281" si="10814">plan_id</f>
        <v>832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10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102" t="s">
        <v>1190</v>
      </c>
      <c r="B5282">
        <f t="shared" si="10745"/>
        <v>24</v>
      </c>
      <c r="C5282">
        <f t="shared" si="10748"/>
        <v>69</v>
      </c>
      <c r="E5282">
        <f t="shared" ref="E5282" si="10816">plan_id</f>
        <v>832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10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102" t="s">
        <v>1190</v>
      </c>
      <c r="B5283">
        <f t="shared" si="10745"/>
        <v>24</v>
      </c>
      <c r="C5283">
        <f t="shared" si="10748"/>
        <v>70</v>
      </c>
      <c r="E5283">
        <f t="shared" ref="E5283" si="10818">plan_id</f>
        <v>832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10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102" t="s">
        <v>1190</v>
      </c>
      <c r="B5284">
        <f t="shared" si="10745"/>
        <v>24</v>
      </c>
      <c r="C5284">
        <f t="shared" si="10748"/>
        <v>71</v>
      </c>
      <c r="E5284">
        <f t="shared" ref="E5284" si="10820">plan_id</f>
        <v>832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10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102" t="s">
        <v>1190</v>
      </c>
      <c r="B5285">
        <f t="shared" si="10745"/>
        <v>24</v>
      </c>
      <c r="C5285">
        <f t="shared" si="10748"/>
        <v>72</v>
      </c>
      <c r="E5285">
        <f t="shared" ref="E5285" si="10822">plan_id</f>
        <v>832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10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102" t="s">
        <v>1190</v>
      </c>
      <c r="B5286">
        <f t="shared" si="10745"/>
        <v>24</v>
      </c>
      <c r="C5286">
        <f t="shared" si="10748"/>
        <v>73</v>
      </c>
      <c r="E5286">
        <f t="shared" ref="E5286" si="10824">plan_id</f>
        <v>832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10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102" t="s">
        <v>1190</v>
      </c>
      <c r="B5287">
        <f t="shared" si="10745"/>
        <v>24</v>
      </c>
      <c r="C5287">
        <f t="shared" si="10748"/>
        <v>74</v>
      </c>
      <c r="E5287">
        <f t="shared" ref="E5287" si="10826">plan_id</f>
        <v>832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10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102" t="s">
        <v>1190</v>
      </c>
      <c r="B5288">
        <f t="shared" si="10745"/>
        <v>24</v>
      </c>
      <c r="C5288">
        <f t="shared" si="10748"/>
        <v>75</v>
      </c>
      <c r="E5288">
        <f t="shared" ref="E5288" si="10828">plan_id</f>
        <v>832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10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102" t="s">
        <v>1190</v>
      </c>
      <c r="B5289">
        <f t="shared" si="10745"/>
        <v>24</v>
      </c>
      <c r="C5289">
        <f t="shared" si="10748"/>
        <v>76</v>
      </c>
      <c r="E5289">
        <f t="shared" ref="E5289" si="10830">plan_id</f>
        <v>832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10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102" t="s">
        <v>1190</v>
      </c>
      <c r="B5290">
        <f t="shared" si="10745"/>
        <v>24</v>
      </c>
      <c r="C5290">
        <f t="shared" si="10748"/>
        <v>77</v>
      </c>
      <c r="E5290">
        <f t="shared" ref="E5290" si="10832">plan_id</f>
        <v>832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10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102" t="s">
        <v>1190</v>
      </c>
      <c r="B5291">
        <f t="shared" si="10745"/>
        <v>24</v>
      </c>
      <c r="C5291">
        <f t="shared" si="10748"/>
        <v>78</v>
      </c>
      <c r="E5291">
        <f t="shared" ref="E5291" si="10834">plan_id</f>
        <v>832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10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102" t="s">
        <v>1190</v>
      </c>
      <c r="B5292">
        <f t="shared" si="10745"/>
        <v>24</v>
      </c>
      <c r="C5292">
        <f t="shared" si="10748"/>
        <v>79</v>
      </c>
      <c r="E5292">
        <f t="shared" ref="E5292" si="10836">plan_id</f>
        <v>832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10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102" t="s">
        <v>1190</v>
      </c>
      <c r="B5293">
        <f t="shared" si="10745"/>
        <v>24</v>
      </c>
      <c r="C5293">
        <f t="shared" si="10748"/>
        <v>80</v>
      </c>
      <c r="E5293">
        <f t="shared" ref="E5293" si="10838">plan_id</f>
        <v>832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10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102" t="s">
        <v>1190</v>
      </c>
      <c r="B5294">
        <f t="shared" si="10745"/>
        <v>24</v>
      </c>
      <c r="C5294">
        <f t="shared" si="10748"/>
        <v>81</v>
      </c>
      <c r="E5294">
        <f t="shared" ref="E5294" si="10840">plan_id</f>
        <v>832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10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102" t="s">
        <v>1190</v>
      </c>
      <c r="B5295">
        <f t="shared" si="10745"/>
        <v>24</v>
      </c>
      <c r="C5295">
        <f t="shared" si="10748"/>
        <v>82</v>
      </c>
      <c r="E5295">
        <f t="shared" ref="E5295" si="10842">plan_id</f>
        <v>832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10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102" t="s">
        <v>1190</v>
      </c>
      <c r="B5296">
        <f t="shared" si="10745"/>
        <v>24</v>
      </c>
      <c r="C5296">
        <f t="shared" si="10748"/>
        <v>83</v>
      </c>
      <c r="E5296">
        <f t="shared" ref="E5296" si="10844">plan_id</f>
        <v>832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10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102" t="s">
        <v>1190</v>
      </c>
      <c r="B5297">
        <f t="shared" si="10745"/>
        <v>24</v>
      </c>
      <c r="C5297">
        <f t="shared" si="10748"/>
        <v>84</v>
      </c>
      <c r="E5297">
        <f t="shared" ref="E5297" si="10846">plan_id</f>
        <v>832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10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102" t="s">
        <v>1190</v>
      </c>
      <c r="B5298">
        <f t="shared" si="10745"/>
        <v>24</v>
      </c>
      <c r="C5298">
        <f t="shared" si="10748"/>
        <v>85</v>
      </c>
      <c r="E5298">
        <f t="shared" ref="E5298" si="10848">plan_id</f>
        <v>832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10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102" t="s">
        <v>1190</v>
      </c>
      <c r="B5299">
        <f t="shared" si="10745"/>
        <v>24</v>
      </c>
      <c r="C5299">
        <f t="shared" si="10748"/>
        <v>86</v>
      </c>
      <c r="E5299">
        <f t="shared" ref="E5299" si="10850">plan_id</f>
        <v>832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10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102" t="s">
        <v>1190</v>
      </c>
      <c r="B5300">
        <f t="shared" si="10745"/>
        <v>24</v>
      </c>
      <c r="C5300">
        <f t="shared" si="10748"/>
        <v>87</v>
      </c>
      <c r="E5300">
        <f t="shared" ref="E5300" si="10852">plan_id</f>
        <v>832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10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102" t="s">
        <v>1190</v>
      </c>
      <c r="B5301">
        <f t="shared" si="10745"/>
        <v>24</v>
      </c>
      <c r="C5301">
        <f t="shared" si="10748"/>
        <v>88</v>
      </c>
      <c r="E5301">
        <f t="shared" ref="E5301" si="10854">plan_id</f>
        <v>832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10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102" t="s">
        <v>1190</v>
      </c>
      <c r="B5302">
        <f t="shared" si="10745"/>
        <v>24</v>
      </c>
      <c r="C5302">
        <f t="shared" si="10748"/>
        <v>89</v>
      </c>
      <c r="E5302">
        <f t="shared" ref="E5302" si="10856">plan_id</f>
        <v>832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10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102" t="s">
        <v>1190</v>
      </c>
      <c r="B5303">
        <f t="shared" si="10745"/>
        <v>24</v>
      </c>
      <c r="C5303">
        <f t="shared" si="10748"/>
        <v>90</v>
      </c>
      <c r="E5303">
        <f t="shared" ref="E5303" si="10858">plan_id</f>
        <v>832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10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102" t="s">
        <v>1190</v>
      </c>
      <c r="B5304">
        <f t="shared" si="10745"/>
        <v>25</v>
      </c>
      <c r="C5304">
        <f t="shared" si="10748"/>
        <v>3</v>
      </c>
      <c r="E5304">
        <f t="shared" ref="E5304" si="10860">plan_id</f>
        <v>832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10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102" t="s">
        <v>1190</v>
      </c>
      <c r="B5305">
        <f t="shared" si="10745"/>
        <v>25</v>
      </c>
      <c r="C5305">
        <f t="shared" si="10748"/>
        <v>4</v>
      </c>
      <c r="E5305">
        <f t="shared" ref="E5305" si="10862">plan_id</f>
        <v>832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10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102" t="s">
        <v>1190</v>
      </c>
      <c r="B5306">
        <f t="shared" si="10745"/>
        <v>25</v>
      </c>
      <c r="C5306">
        <f t="shared" si="10748"/>
        <v>5</v>
      </c>
      <c r="E5306">
        <f t="shared" ref="E5306" si="10864">plan_id</f>
        <v>832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10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102" t="s">
        <v>1190</v>
      </c>
      <c r="B5307">
        <f t="shared" si="10745"/>
        <v>25</v>
      </c>
      <c r="C5307">
        <f t="shared" si="10748"/>
        <v>6</v>
      </c>
      <c r="E5307">
        <f t="shared" ref="E5307" si="10866">plan_id</f>
        <v>832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10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102" t="s">
        <v>1190</v>
      </c>
      <c r="B5308">
        <f t="shared" si="10745"/>
        <v>25</v>
      </c>
      <c r="C5308">
        <f t="shared" si="10748"/>
        <v>7</v>
      </c>
      <c r="E5308">
        <f t="shared" ref="E5308" si="10868">plan_id</f>
        <v>832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10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102" t="s">
        <v>1190</v>
      </c>
      <c r="B5309">
        <f t="shared" si="10745"/>
        <v>25</v>
      </c>
      <c r="C5309">
        <f t="shared" si="10748"/>
        <v>8</v>
      </c>
      <c r="E5309">
        <f t="shared" ref="E5309" si="10870">plan_id</f>
        <v>832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10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0.37740000000000001</v>
      </c>
    </row>
    <row r="5310" spans="1:8" x14ac:dyDescent="0.3">
      <c r="A5310" s="102" t="s">
        <v>1190</v>
      </c>
      <c r="B5310">
        <f t="shared" si="10745"/>
        <v>25</v>
      </c>
      <c r="C5310">
        <f t="shared" si="10748"/>
        <v>9</v>
      </c>
      <c r="E5310">
        <f t="shared" ref="E5310" si="10872">plan_id</f>
        <v>832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10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102" t="s">
        <v>1190</v>
      </c>
      <c r="B5311">
        <f t="shared" si="10745"/>
        <v>25</v>
      </c>
      <c r="C5311">
        <f t="shared" si="10748"/>
        <v>10</v>
      </c>
      <c r="E5311">
        <f t="shared" ref="E5311" si="10874">plan_id</f>
        <v>832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10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102" t="s">
        <v>1190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832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10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102" t="s">
        <v>1190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832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10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102" t="s">
        <v>1190</v>
      </c>
      <c r="B5314">
        <f t="shared" si="10876"/>
        <v>25</v>
      </c>
      <c r="C5314">
        <f t="shared" si="10879"/>
        <v>13</v>
      </c>
      <c r="E5314">
        <f t="shared" ref="E5314" si="10882">plan_id</f>
        <v>832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10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102" t="s">
        <v>1190</v>
      </c>
      <c r="B5315">
        <f t="shared" si="10876"/>
        <v>25</v>
      </c>
      <c r="C5315">
        <f t="shared" si="10879"/>
        <v>14</v>
      </c>
      <c r="E5315">
        <f t="shared" ref="E5315" si="10884">plan_id</f>
        <v>832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10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102" t="s">
        <v>1190</v>
      </c>
      <c r="B5316">
        <f t="shared" si="10876"/>
        <v>25</v>
      </c>
      <c r="C5316">
        <f t="shared" si="10879"/>
        <v>15</v>
      </c>
      <c r="E5316">
        <f t="shared" ref="E5316" si="10886">plan_id</f>
        <v>832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10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102" t="s">
        <v>1190</v>
      </c>
      <c r="B5317">
        <f t="shared" si="10876"/>
        <v>25</v>
      </c>
      <c r="C5317">
        <f t="shared" si="10879"/>
        <v>16</v>
      </c>
      <c r="E5317">
        <f t="shared" ref="E5317" si="10888">plan_id</f>
        <v>832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10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102" t="s">
        <v>1190</v>
      </c>
      <c r="B5318">
        <f t="shared" si="10876"/>
        <v>25</v>
      </c>
      <c r="C5318">
        <f t="shared" si="10879"/>
        <v>17</v>
      </c>
      <c r="E5318">
        <f t="shared" ref="E5318" si="10890">plan_id</f>
        <v>832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10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102" t="s">
        <v>1190</v>
      </c>
      <c r="B5319">
        <f t="shared" si="10876"/>
        <v>25</v>
      </c>
      <c r="C5319">
        <f t="shared" si="10879"/>
        <v>18</v>
      </c>
      <c r="E5319">
        <f t="shared" ref="E5319" si="10892">plan_id</f>
        <v>832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10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102" t="s">
        <v>1190</v>
      </c>
      <c r="B5320">
        <f t="shared" si="10876"/>
        <v>25</v>
      </c>
      <c r="C5320">
        <f t="shared" si="10879"/>
        <v>19</v>
      </c>
      <c r="E5320">
        <f t="shared" ref="E5320" si="10894">plan_id</f>
        <v>832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10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102" t="s">
        <v>1190</v>
      </c>
      <c r="B5321">
        <f t="shared" si="10876"/>
        <v>25</v>
      </c>
      <c r="C5321">
        <f t="shared" si="10879"/>
        <v>20</v>
      </c>
      <c r="E5321">
        <f t="shared" ref="E5321" si="10896">plan_id</f>
        <v>832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10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102" t="s">
        <v>1190</v>
      </c>
      <c r="B5322">
        <f t="shared" si="10876"/>
        <v>25</v>
      </c>
      <c r="C5322">
        <f t="shared" si="10879"/>
        <v>21</v>
      </c>
      <c r="E5322">
        <f t="shared" ref="E5322" si="10898">plan_id</f>
        <v>832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10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102" t="s">
        <v>1190</v>
      </c>
      <c r="B5323">
        <f t="shared" si="10876"/>
        <v>25</v>
      </c>
      <c r="C5323">
        <f t="shared" si="10879"/>
        <v>22</v>
      </c>
      <c r="E5323">
        <f t="shared" ref="E5323" si="10901">plan_id</f>
        <v>832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10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0.37740000000000001</v>
      </c>
    </row>
    <row r="5324" spans="1:8" x14ac:dyDescent="0.3">
      <c r="A5324" s="102" t="s">
        <v>1190</v>
      </c>
      <c r="B5324">
        <f t="shared" si="10876"/>
        <v>25</v>
      </c>
      <c r="C5324">
        <f t="shared" si="10879"/>
        <v>23</v>
      </c>
      <c r="E5324">
        <f t="shared" ref="E5324" si="10903">plan_id</f>
        <v>832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10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102" t="s">
        <v>1190</v>
      </c>
      <c r="B5325">
        <f t="shared" si="10876"/>
        <v>25</v>
      </c>
      <c r="C5325">
        <f t="shared" si="10879"/>
        <v>24</v>
      </c>
      <c r="E5325">
        <f t="shared" ref="E5325" si="10905">plan_id</f>
        <v>832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10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102" t="s">
        <v>1190</v>
      </c>
      <c r="B5326">
        <f t="shared" si="10876"/>
        <v>25</v>
      </c>
      <c r="C5326">
        <f t="shared" si="10879"/>
        <v>25</v>
      </c>
      <c r="E5326">
        <f t="shared" ref="E5326" si="10907">plan_id</f>
        <v>832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10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102" t="s">
        <v>1190</v>
      </c>
      <c r="B5327">
        <f t="shared" si="10876"/>
        <v>25</v>
      </c>
      <c r="C5327">
        <f t="shared" si="10879"/>
        <v>26</v>
      </c>
      <c r="E5327">
        <f t="shared" ref="E5327" si="10909">plan_id</f>
        <v>832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10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102" t="s">
        <v>1190</v>
      </c>
      <c r="B5328">
        <f t="shared" si="10876"/>
        <v>25</v>
      </c>
      <c r="C5328">
        <f t="shared" si="10879"/>
        <v>27</v>
      </c>
      <c r="E5328">
        <f t="shared" ref="E5328" si="10911">plan_id</f>
        <v>832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10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102" t="s">
        <v>1190</v>
      </c>
      <c r="B5329">
        <f t="shared" si="10876"/>
        <v>25</v>
      </c>
      <c r="C5329">
        <f t="shared" si="10879"/>
        <v>28</v>
      </c>
      <c r="E5329">
        <f t="shared" ref="E5329" si="10913">plan_id</f>
        <v>832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10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102" t="s">
        <v>1190</v>
      </c>
      <c r="B5330">
        <f t="shared" si="10876"/>
        <v>25</v>
      </c>
      <c r="C5330">
        <f t="shared" si="10879"/>
        <v>29</v>
      </c>
      <c r="E5330">
        <f t="shared" ref="E5330" si="10915">plan_id</f>
        <v>832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10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102" t="s">
        <v>1190</v>
      </c>
      <c r="B5331">
        <f t="shared" si="10876"/>
        <v>25</v>
      </c>
      <c r="C5331">
        <f t="shared" si="10879"/>
        <v>30</v>
      </c>
      <c r="E5331">
        <f t="shared" ref="E5331" si="10917">plan_id</f>
        <v>832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10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102" t="s">
        <v>1190</v>
      </c>
      <c r="B5332">
        <f t="shared" si="10876"/>
        <v>25</v>
      </c>
      <c r="C5332">
        <f t="shared" si="10879"/>
        <v>31</v>
      </c>
      <c r="E5332">
        <f t="shared" ref="E5332" si="10919">plan_id</f>
        <v>832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10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102" t="s">
        <v>1190</v>
      </c>
      <c r="B5333">
        <f t="shared" si="10876"/>
        <v>25</v>
      </c>
      <c r="C5333">
        <f t="shared" si="10879"/>
        <v>32</v>
      </c>
      <c r="E5333">
        <f t="shared" ref="E5333" si="10921">plan_id</f>
        <v>832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10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102" t="s">
        <v>1190</v>
      </c>
      <c r="B5334">
        <f t="shared" si="10876"/>
        <v>25</v>
      </c>
      <c r="C5334">
        <f t="shared" si="10879"/>
        <v>33</v>
      </c>
      <c r="E5334">
        <f t="shared" ref="E5334" si="10923">plan_id</f>
        <v>832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10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102" t="s">
        <v>1190</v>
      </c>
      <c r="B5335">
        <f t="shared" si="10876"/>
        <v>25</v>
      </c>
      <c r="C5335">
        <f t="shared" si="10879"/>
        <v>34</v>
      </c>
      <c r="E5335">
        <f t="shared" ref="E5335" si="10925">plan_id</f>
        <v>832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10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102" t="s">
        <v>1190</v>
      </c>
      <c r="B5336">
        <f t="shared" si="10876"/>
        <v>25</v>
      </c>
      <c r="C5336">
        <f t="shared" si="10879"/>
        <v>35</v>
      </c>
      <c r="E5336">
        <f t="shared" ref="E5336" si="10927">plan_id</f>
        <v>832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10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9.9199999999999997E-2</v>
      </c>
    </row>
    <row r="5337" spans="1:8" x14ac:dyDescent="0.3">
      <c r="A5337" s="102" t="s">
        <v>1190</v>
      </c>
      <c r="B5337">
        <f t="shared" si="10876"/>
        <v>25</v>
      </c>
      <c r="C5337">
        <f t="shared" si="10879"/>
        <v>36</v>
      </c>
      <c r="E5337">
        <f t="shared" ref="E5337" si="10929">plan_id</f>
        <v>832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10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102" t="s">
        <v>1190</v>
      </c>
      <c r="B5338">
        <f t="shared" si="10876"/>
        <v>25</v>
      </c>
      <c r="C5338">
        <f t="shared" si="10879"/>
        <v>37</v>
      </c>
      <c r="E5338">
        <f t="shared" ref="E5338" si="10931">plan_id</f>
        <v>832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10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102" t="s">
        <v>1190</v>
      </c>
      <c r="B5339">
        <f t="shared" si="10876"/>
        <v>25</v>
      </c>
      <c r="C5339">
        <f t="shared" si="10879"/>
        <v>38</v>
      </c>
      <c r="E5339">
        <f t="shared" ref="E5339" si="10933">plan_id</f>
        <v>832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10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102" t="s">
        <v>1190</v>
      </c>
      <c r="B5340">
        <f t="shared" si="10876"/>
        <v>25</v>
      </c>
      <c r="C5340">
        <f t="shared" si="10879"/>
        <v>39</v>
      </c>
      <c r="E5340">
        <f t="shared" ref="E5340" si="10935">plan_id</f>
        <v>832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10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102" t="s">
        <v>1190</v>
      </c>
      <c r="B5341">
        <f t="shared" si="10876"/>
        <v>25</v>
      </c>
      <c r="C5341">
        <f t="shared" si="10879"/>
        <v>40</v>
      </c>
      <c r="E5341">
        <f t="shared" ref="E5341" si="10937">plan_id</f>
        <v>832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10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102" t="s">
        <v>1190</v>
      </c>
      <c r="B5342">
        <f t="shared" si="10876"/>
        <v>25</v>
      </c>
      <c r="C5342">
        <f t="shared" si="10879"/>
        <v>41</v>
      </c>
      <c r="E5342">
        <f t="shared" ref="E5342" si="10939">plan_id</f>
        <v>832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10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102" t="s">
        <v>1190</v>
      </c>
      <c r="B5343">
        <f t="shared" si="10876"/>
        <v>25</v>
      </c>
      <c r="C5343">
        <f t="shared" si="10879"/>
        <v>42</v>
      </c>
      <c r="E5343">
        <f t="shared" ref="E5343" si="10941">plan_id</f>
        <v>832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10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102" t="s">
        <v>1190</v>
      </c>
      <c r="B5344">
        <f t="shared" si="10876"/>
        <v>25</v>
      </c>
      <c r="C5344">
        <f t="shared" si="10879"/>
        <v>43</v>
      </c>
      <c r="E5344">
        <f t="shared" ref="E5344" si="10943">plan_id</f>
        <v>832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10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102" t="s">
        <v>1190</v>
      </c>
      <c r="B5345">
        <f t="shared" si="10876"/>
        <v>25</v>
      </c>
      <c r="C5345">
        <f t="shared" si="10879"/>
        <v>44</v>
      </c>
      <c r="E5345">
        <f t="shared" ref="E5345" si="10945">plan_id</f>
        <v>832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10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102" t="s">
        <v>1190</v>
      </c>
      <c r="B5346">
        <f t="shared" si="10876"/>
        <v>25</v>
      </c>
      <c r="C5346">
        <f t="shared" si="10879"/>
        <v>45</v>
      </c>
      <c r="E5346">
        <f t="shared" ref="E5346" si="10947">plan_id</f>
        <v>832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10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102" t="s">
        <v>1190</v>
      </c>
      <c r="B5347">
        <f t="shared" si="10876"/>
        <v>25</v>
      </c>
      <c r="C5347">
        <f t="shared" si="10879"/>
        <v>46</v>
      </c>
      <c r="E5347">
        <f t="shared" ref="E5347" si="10949">plan_id</f>
        <v>832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10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102" t="s">
        <v>1190</v>
      </c>
      <c r="B5348">
        <f t="shared" si="10876"/>
        <v>25</v>
      </c>
      <c r="C5348">
        <f t="shared" si="10879"/>
        <v>47</v>
      </c>
      <c r="E5348">
        <f t="shared" ref="E5348" si="10951">plan_id</f>
        <v>832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10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102" t="s">
        <v>1190</v>
      </c>
      <c r="B5349">
        <f t="shared" si="10876"/>
        <v>25</v>
      </c>
      <c r="C5349">
        <f t="shared" si="10879"/>
        <v>48</v>
      </c>
      <c r="E5349">
        <f t="shared" ref="E5349" si="10953">plan_id</f>
        <v>832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10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9.9199999999999997E-2</v>
      </c>
    </row>
    <row r="5350" spans="1:8" x14ac:dyDescent="0.3">
      <c r="A5350" s="102" t="s">
        <v>1190</v>
      </c>
      <c r="B5350">
        <f t="shared" si="10876"/>
        <v>25</v>
      </c>
      <c r="C5350">
        <f t="shared" si="10879"/>
        <v>49</v>
      </c>
      <c r="E5350">
        <f t="shared" ref="E5350" si="10955">plan_id</f>
        <v>832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10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0.1196</v>
      </c>
    </row>
    <row r="5351" spans="1:8" x14ac:dyDescent="0.3">
      <c r="A5351" s="102" t="s">
        <v>1190</v>
      </c>
      <c r="B5351">
        <f t="shared" si="10876"/>
        <v>25</v>
      </c>
      <c r="C5351">
        <f t="shared" si="10879"/>
        <v>50</v>
      </c>
      <c r="E5351">
        <f t="shared" ref="E5351" si="10957">plan_id</f>
        <v>832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10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102" t="s">
        <v>1190</v>
      </c>
      <c r="B5352">
        <f t="shared" si="10876"/>
        <v>25</v>
      </c>
      <c r="C5352">
        <f t="shared" si="10879"/>
        <v>51</v>
      </c>
      <c r="E5352">
        <f t="shared" ref="E5352" si="10959">plan_id</f>
        <v>832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10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102" t="s">
        <v>1190</v>
      </c>
      <c r="B5353">
        <f t="shared" si="10876"/>
        <v>25</v>
      </c>
      <c r="C5353">
        <f t="shared" si="10879"/>
        <v>52</v>
      </c>
      <c r="E5353">
        <f t="shared" ref="E5353" si="10961">plan_id</f>
        <v>832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10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0.35720000000000002</v>
      </c>
    </row>
    <row r="5354" spans="1:8" x14ac:dyDescent="0.3">
      <c r="A5354" s="102" t="s">
        <v>1190</v>
      </c>
      <c r="B5354">
        <f t="shared" si="10876"/>
        <v>25</v>
      </c>
      <c r="C5354">
        <f t="shared" si="10879"/>
        <v>53</v>
      </c>
      <c r="E5354">
        <f t="shared" ref="E5354" si="10963">plan_id</f>
        <v>832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10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102" t="s">
        <v>1190</v>
      </c>
      <c r="B5355">
        <f t="shared" si="10876"/>
        <v>25</v>
      </c>
      <c r="C5355">
        <f t="shared" si="10879"/>
        <v>54</v>
      </c>
      <c r="E5355">
        <f t="shared" ref="E5355" si="10965">plan_id</f>
        <v>832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10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102" t="s">
        <v>1190</v>
      </c>
      <c r="B5356">
        <f t="shared" si="10876"/>
        <v>25</v>
      </c>
      <c r="C5356">
        <f t="shared" si="10879"/>
        <v>55</v>
      </c>
      <c r="E5356">
        <f t="shared" ref="E5356" si="10967">plan_id</f>
        <v>832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10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0.4768</v>
      </c>
    </row>
    <row r="5357" spans="1:8" x14ac:dyDescent="0.3">
      <c r="A5357" s="102" t="s">
        <v>1190</v>
      </c>
      <c r="B5357">
        <f t="shared" si="10876"/>
        <v>25</v>
      </c>
      <c r="C5357">
        <f t="shared" si="10879"/>
        <v>56</v>
      </c>
      <c r="E5357">
        <f t="shared" ref="E5357" si="10969">plan_id</f>
        <v>832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10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4.65E-2</v>
      </c>
    </row>
    <row r="5358" spans="1:8" x14ac:dyDescent="0.3">
      <c r="A5358" s="102" t="s">
        <v>1190</v>
      </c>
      <c r="B5358">
        <f t="shared" si="10876"/>
        <v>25</v>
      </c>
      <c r="C5358">
        <f t="shared" si="10879"/>
        <v>57</v>
      </c>
      <c r="E5358">
        <f t="shared" ref="E5358" si="10971">plan_id</f>
        <v>832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10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4.65E-2</v>
      </c>
    </row>
    <row r="5359" spans="1:8" x14ac:dyDescent="0.3">
      <c r="A5359" s="102" t="s">
        <v>1190</v>
      </c>
      <c r="B5359">
        <f t="shared" si="10876"/>
        <v>25</v>
      </c>
      <c r="C5359">
        <f t="shared" si="10879"/>
        <v>58</v>
      </c>
      <c r="E5359">
        <f t="shared" ref="E5359" si="10973">plan_id</f>
        <v>832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10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102" t="s">
        <v>1190</v>
      </c>
      <c r="B5360">
        <f t="shared" si="10876"/>
        <v>25</v>
      </c>
      <c r="C5360">
        <f t="shared" si="10879"/>
        <v>59</v>
      </c>
      <c r="E5360">
        <f t="shared" ref="E5360" si="10975">plan_id</f>
        <v>832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10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102" t="s">
        <v>1190</v>
      </c>
      <c r="B5361">
        <f t="shared" si="10876"/>
        <v>25</v>
      </c>
      <c r="C5361">
        <f t="shared" si="10879"/>
        <v>60</v>
      </c>
      <c r="E5361">
        <f t="shared" ref="E5361" si="10977">plan_id</f>
        <v>832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10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102" t="s">
        <v>1190</v>
      </c>
      <c r="B5362">
        <f t="shared" si="10876"/>
        <v>25</v>
      </c>
      <c r="C5362">
        <f t="shared" si="10879"/>
        <v>61</v>
      </c>
      <c r="E5362">
        <f t="shared" ref="E5362" si="10979">plan_id</f>
        <v>832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10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102" t="s">
        <v>1190</v>
      </c>
      <c r="B5363">
        <f t="shared" si="10876"/>
        <v>25</v>
      </c>
      <c r="C5363">
        <f t="shared" si="10879"/>
        <v>62</v>
      </c>
      <c r="E5363">
        <f t="shared" ref="E5363" si="10981">plan_id</f>
        <v>832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10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102" t="s">
        <v>1190</v>
      </c>
      <c r="B5364">
        <f t="shared" si="10876"/>
        <v>25</v>
      </c>
      <c r="C5364">
        <f t="shared" si="10879"/>
        <v>63</v>
      </c>
      <c r="E5364">
        <f t="shared" ref="E5364" si="10983">plan_id</f>
        <v>832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10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102" t="s">
        <v>1190</v>
      </c>
      <c r="B5365">
        <f t="shared" si="10876"/>
        <v>25</v>
      </c>
      <c r="C5365">
        <f t="shared" si="10879"/>
        <v>64</v>
      </c>
      <c r="E5365">
        <f t="shared" ref="E5365" si="10985">plan_id</f>
        <v>832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10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102" t="s">
        <v>1190</v>
      </c>
      <c r="B5366">
        <f t="shared" si="10876"/>
        <v>25</v>
      </c>
      <c r="C5366">
        <f t="shared" si="10879"/>
        <v>65</v>
      </c>
      <c r="E5366">
        <f t="shared" ref="E5366" si="10987">plan_id</f>
        <v>832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10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102" t="s">
        <v>1190</v>
      </c>
      <c r="B5367">
        <f t="shared" si="10876"/>
        <v>25</v>
      </c>
      <c r="C5367">
        <f t="shared" si="10879"/>
        <v>66</v>
      </c>
      <c r="E5367">
        <f t="shared" ref="E5367" si="10989">plan_id</f>
        <v>832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10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102" t="s">
        <v>1190</v>
      </c>
      <c r="B5368">
        <f t="shared" si="10876"/>
        <v>25</v>
      </c>
      <c r="C5368">
        <f t="shared" si="10879"/>
        <v>67</v>
      </c>
      <c r="E5368">
        <f t="shared" ref="E5368" si="10991">plan_id</f>
        <v>832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10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102" t="s">
        <v>1190</v>
      </c>
      <c r="B5369">
        <f t="shared" si="10876"/>
        <v>25</v>
      </c>
      <c r="C5369">
        <f t="shared" si="10879"/>
        <v>68</v>
      </c>
      <c r="E5369">
        <f t="shared" ref="E5369" si="10993">plan_id</f>
        <v>832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10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102" t="s">
        <v>1190</v>
      </c>
      <c r="B5370">
        <f t="shared" si="10876"/>
        <v>25</v>
      </c>
      <c r="C5370">
        <f t="shared" si="10879"/>
        <v>69</v>
      </c>
      <c r="E5370">
        <f t="shared" ref="E5370" si="10995">plan_id</f>
        <v>832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10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102" t="s">
        <v>1190</v>
      </c>
      <c r="B5371">
        <f t="shared" si="10876"/>
        <v>25</v>
      </c>
      <c r="C5371">
        <f t="shared" si="10879"/>
        <v>70</v>
      </c>
      <c r="E5371">
        <f t="shared" ref="E5371" si="10997">plan_id</f>
        <v>832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10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102" t="s">
        <v>1190</v>
      </c>
      <c r="B5372">
        <f t="shared" si="10876"/>
        <v>25</v>
      </c>
      <c r="C5372">
        <f t="shared" si="10879"/>
        <v>71</v>
      </c>
      <c r="E5372">
        <f t="shared" ref="E5372" si="10999">plan_id</f>
        <v>832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10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102" t="s">
        <v>1190</v>
      </c>
      <c r="B5373">
        <f t="shared" si="10876"/>
        <v>25</v>
      </c>
      <c r="C5373">
        <f t="shared" si="10879"/>
        <v>72</v>
      </c>
      <c r="E5373">
        <f t="shared" ref="E5373" si="11001">plan_id</f>
        <v>832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10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102" t="s">
        <v>1190</v>
      </c>
      <c r="B5374">
        <f t="shared" si="10876"/>
        <v>25</v>
      </c>
      <c r="C5374">
        <f t="shared" si="10879"/>
        <v>73</v>
      </c>
      <c r="E5374">
        <f t="shared" ref="E5374" si="11003">plan_id</f>
        <v>832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10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102" t="s">
        <v>1190</v>
      </c>
      <c r="B5375">
        <f t="shared" si="10876"/>
        <v>25</v>
      </c>
      <c r="C5375">
        <f t="shared" si="10879"/>
        <v>74</v>
      </c>
      <c r="E5375">
        <f t="shared" ref="E5375" si="11005">plan_id</f>
        <v>832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10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102" t="s">
        <v>1190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832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10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102" t="s">
        <v>1190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832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10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102" t="s">
        <v>1190</v>
      </c>
      <c r="B5378">
        <f t="shared" si="11007"/>
        <v>25</v>
      </c>
      <c r="C5378">
        <f t="shared" si="11010"/>
        <v>77</v>
      </c>
      <c r="E5378">
        <f t="shared" ref="E5378" si="11013">plan_id</f>
        <v>832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10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102" t="s">
        <v>1190</v>
      </c>
      <c r="B5379">
        <f t="shared" si="11007"/>
        <v>25</v>
      </c>
      <c r="C5379">
        <f t="shared" si="11010"/>
        <v>78</v>
      </c>
      <c r="E5379">
        <f t="shared" ref="E5379" si="11015">plan_id</f>
        <v>832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10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102" t="s">
        <v>1190</v>
      </c>
      <c r="B5380">
        <f t="shared" si="11007"/>
        <v>25</v>
      </c>
      <c r="C5380">
        <f t="shared" si="11010"/>
        <v>79</v>
      </c>
      <c r="E5380">
        <f t="shared" ref="E5380" si="11017">plan_id</f>
        <v>832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10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102" t="s">
        <v>1190</v>
      </c>
      <c r="B5381">
        <f t="shared" si="11007"/>
        <v>25</v>
      </c>
      <c r="C5381">
        <f t="shared" si="11010"/>
        <v>80</v>
      </c>
      <c r="E5381">
        <f t="shared" ref="E5381" si="11019">plan_id</f>
        <v>832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10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102" t="s">
        <v>1190</v>
      </c>
      <c r="B5382">
        <f t="shared" si="11007"/>
        <v>25</v>
      </c>
      <c r="C5382">
        <f t="shared" si="11010"/>
        <v>81</v>
      </c>
      <c r="E5382">
        <f t="shared" ref="E5382" si="11021">plan_id</f>
        <v>832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10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102" t="s">
        <v>1190</v>
      </c>
      <c r="B5383">
        <f t="shared" si="11007"/>
        <v>25</v>
      </c>
      <c r="C5383">
        <f t="shared" si="11010"/>
        <v>82</v>
      </c>
      <c r="E5383">
        <f t="shared" ref="E5383" si="11023">plan_id</f>
        <v>832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10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102" t="s">
        <v>1190</v>
      </c>
      <c r="B5384">
        <f t="shared" si="11007"/>
        <v>25</v>
      </c>
      <c r="C5384">
        <f t="shared" si="11010"/>
        <v>83</v>
      </c>
      <c r="E5384">
        <f t="shared" ref="E5384" si="11025">plan_id</f>
        <v>832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10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102" t="s">
        <v>1190</v>
      </c>
      <c r="B5385">
        <f t="shared" si="11007"/>
        <v>25</v>
      </c>
      <c r="C5385">
        <f t="shared" si="11010"/>
        <v>84</v>
      </c>
      <c r="E5385">
        <f t="shared" ref="E5385" si="11027">plan_id</f>
        <v>832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10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102" t="s">
        <v>1190</v>
      </c>
      <c r="B5386">
        <f t="shared" si="11007"/>
        <v>25</v>
      </c>
      <c r="C5386">
        <f t="shared" si="11010"/>
        <v>85</v>
      </c>
      <c r="E5386">
        <f t="shared" ref="E5386" si="11029">plan_id</f>
        <v>832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10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102" t="s">
        <v>1190</v>
      </c>
      <c r="B5387">
        <f t="shared" si="11007"/>
        <v>25</v>
      </c>
      <c r="C5387">
        <f t="shared" si="11010"/>
        <v>86</v>
      </c>
      <c r="E5387">
        <f t="shared" ref="E5387" si="11032">plan_id</f>
        <v>832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10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102" t="s">
        <v>1190</v>
      </c>
      <c r="B5388">
        <f t="shared" si="11007"/>
        <v>25</v>
      </c>
      <c r="C5388">
        <f t="shared" si="11010"/>
        <v>87</v>
      </c>
      <c r="E5388">
        <f t="shared" ref="E5388" si="11034">plan_id</f>
        <v>832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10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102" t="s">
        <v>1190</v>
      </c>
      <c r="B5389">
        <f t="shared" si="11007"/>
        <v>25</v>
      </c>
      <c r="C5389">
        <f t="shared" si="11010"/>
        <v>88</v>
      </c>
      <c r="E5389">
        <f t="shared" ref="E5389" si="11036">plan_id</f>
        <v>832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10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102" t="s">
        <v>1190</v>
      </c>
      <c r="B5390">
        <f t="shared" si="11007"/>
        <v>25</v>
      </c>
      <c r="C5390">
        <f t="shared" si="11010"/>
        <v>89</v>
      </c>
      <c r="E5390">
        <f t="shared" ref="E5390" si="11038">plan_id</f>
        <v>832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10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102" t="s">
        <v>1190</v>
      </c>
      <c r="B5391">
        <f t="shared" si="11007"/>
        <v>25</v>
      </c>
      <c r="C5391">
        <f t="shared" si="11010"/>
        <v>90</v>
      </c>
      <c r="E5391">
        <f t="shared" ref="E5391" si="11040">plan_id</f>
        <v>832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10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2024-02-15T11:56:41Z</dcterms:modified>
</cp:coreProperties>
</file>