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iss\Downloads\"/>
    </mc:Choice>
  </mc:AlternateContent>
  <xr:revisionPtr revIDLastSave="0" documentId="13_ncr:1_{ACDE2E41-1A89-42C0-9F6C-F8CDDA8918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EXEMPLE " sheetId="3" r:id="rId2"/>
    <sheet name="Feuil1" sheetId="2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41" i="1" l="1"/>
  <c r="Y142" i="1"/>
  <c r="Y143" i="1"/>
  <c r="Y144" i="1"/>
  <c r="Y145" i="1"/>
  <c r="Y146" i="1"/>
  <c r="Y147" i="1"/>
  <c r="Y140" i="1"/>
  <c r="Y134" i="1"/>
  <c r="X134" i="1"/>
  <c r="Y133" i="1"/>
  <c r="X133" i="1"/>
  <c r="Y112" i="1"/>
  <c r="Y113" i="1"/>
  <c r="Y114" i="1"/>
  <c r="Y115" i="1"/>
  <c r="Y116" i="1"/>
  <c r="Y117" i="1"/>
  <c r="Y118" i="1"/>
  <c r="Y111" i="1"/>
  <c r="Y89" i="1"/>
  <c r="Y83" i="1"/>
  <c r="Y84" i="1"/>
  <c r="Y85" i="1"/>
  <c r="Y86" i="1"/>
  <c r="Y87" i="1"/>
  <c r="Y88" i="1"/>
  <c r="Y82" i="1"/>
  <c r="Y75" i="1"/>
  <c r="Y78" i="1" s="1"/>
  <c r="Y53" i="1"/>
  <c r="Y54" i="1"/>
  <c r="Y55" i="1"/>
  <c r="Y56" i="1"/>
  <c r="Y57" i="1"/>
  <c r="Y58" i="1"/>
  <c r="Y59" i="1"/>
  <c r="Y52" i="1"/>
  <c r="Y19" i="1"/>
  <c r="Y105" i="1"/>
  <c r="X105" i="1"/>
  <c r="Y104" i="1"/>
  <c r="Y107" i="1" s="1"/>
  <c r="X104" i="1"/>
  <c r="Y76" i="1"/>
  <c r="X76" i="1"/>
  <c r="X75" i="1"/>
  <c r="X78" i="1" s="1"/>
  <c r="Y46" i="1"/>
  <c r="X46" i="1"/>
  <c r="Y45" i="1"/>
  <c r="X45" i="1"/>
  <c r="AP8" i="1"/>
  <c r="Y15" i="1"/>
  <c r="Y13" i="1"/>
  <c r="Y12" i="1"/>
  <c r="X13" i="1"/>
  <c r="X12" i="1"/>
  <c r="G10" i="2"/>
  <c r="F10" i="2"/>
  <c r="G9" i="2"/>
  <c r="F9" i="2"/>
  <c r="I3" i="2"/>
  <c r="I4" i="2"/>
  <c r="I5" i="2"/>
  <c r="I6" i="2"/>
  <c r="I2" i="2"/>
  <c r="H3" i="2"/>
  <c r="J3" i="2" s="1"/>
  <c r="H4" i="2"/>
  <c r="J4" i="2" s="1"/>
  <c r="H5" i="2"/>
  <c r="J5" i="2" s="1"/>
  <c r="H6" i="2"/>
  <c r="J6" i="2" s="1"/>
  <c r="H2" i="2"/>
  <c r="J2" i="2" s="1"/>
  <c r="G3" i="2"/>
  <c r="G4" i="2"/>
  <c r="G5" i="2"/>
  <c r="G6" i="2"/>
  <c r="G7" i="2"/>
  <c r="G2" i="2"/>
  <c r="F3" i="2"/>
  <c r="F4" i="2"/>
  <c r="F5" i="2"/>
  <c r="F6" i="2"/>
  <c r="F7" i="2"/>
  <c r="F2" i="2"/>
  <c r="Q56" i="1"/>
  <c r="Q39" i="1"/>
  <c r="Q7" i="1"/>
  <c r="S7" i="1" s="1"/>
  <c r="P56" i="1"/>
  <c r="N3" i="1"/>
  <c r="N4" i="1"/>
  <c r="P3" i="1" s="1"/>
  <c r="R3" i="1" s="1"/>
  <c r="N5" i="1"/>
  <c r="P4" i="1" s="1"/>
  <c r="N6" i="1"/>
  <c r="P5" i="1" s="1"/>
  <c r="R5" i="1" s="1"/>
  <c r="N7" i="1"/>
  <c r="P6" i="1" s="1"/>
  <c r="N8" i="1"/>
  <c r="P7" i="1" s="1"/>
  <c r="R7" i="1" s="1"/>
  <c r="N9" i="1"/>
  <c r="P8" i="1" s="1"/>
  <c r="N10" i="1"/>
  <c r="P9" i="1" s="1"/>
  <c r="R9" i="1" s="1"/>
  <c r="N11" i="1"/>
  <c r="P10" i="1" s="1"/>
  <c r="N12" i="1"/>
  <c r="P11" i="1" s="1"/>
  <c r="R11" i="1" s="1"/>
  <c r="N13" i="1"/>
  <c r="P12" i="1" s="1"/>
  <c r="N14" i="1"/>
  <c r="P13" i="1" s="1"/>
  <c r="R13" i="1" s="1"/>
  <c r="N15" i="1"/>
  <c r="P14" i="1" s="1"/>
  <c r="N16" i="1"/>
  <c r="P15" i="1" s="1"/>
  <c r="R15" i="1" s="1"/>
  <c r="N17" i="1"/>
  <c r="P16" i="1" s="1"/>
  <c r="N18" i="1"/>
  <c r="P17" i="1" s="1"/>
  <c r="R17" i="1" s="1"/>
  <c r="N19" i="1"/>
  <c r="P18" i="1" s="1"/>
  <c r="N20" i="1"/>
  <c r="P19" i="1" s="1"/>
  <c r="R19" i="1" s="1"/>
  <c r="N21" i="1"/>
  <c r="P20" i="1" s="1"/>
  <c r="N22" i="1"/>
  <c r="P21" i="1" s="1"/>
  <c r="R21" i="1" s="1"/>
  <c r="N23" i="1"/>
  <c r="P22" i="1" s="1"/>
  <c r="N24" i="1"/>
  <c r="P23" i="1" s="1"/>
  <c r="R23" i="1" s="1"/>
  <c r="N25" i="1"/>
  <c r="P24" i="1" s="1"/>
  <c r="N26" i="1"/>
  <c r="P25" i="1" s="1"/>
  <c r="R25" i="1" s="1"/>
  <c r="N27" i="1"/>
  <c r="P26" i="1" s="1"/>
  <c r="N28" i="1"/>
  <c r="P27" i="1" s="1"/>
  <c r="R27" i="1" s="1"/>
  <c r="N29" i="1"/>
  <c r="P28" i="1" s="1"/>
  <c r="N30" i="1"/>
  <c r="P29" i="1" s="1"/>
  <c r="R29" i="1" s="1"/>
  <c r="N31" i="1"/>
  <c r="P30" i="1" s="1"/>
  <c r="N32" i="1"/>
  <c r="P31" i="1" s="1"/>
  <c r="R31" i="1" s="1"/>
  <c r="N33" i="1"/>
  <c r="P32" i="1" s="1"/>
  <c r="N34" i="1"/>
  <c r="P33" i="1" s="1"/>
  <c r="R33" i="1" s="1"/>
  <c r="N35" i="1"/>
  <c r="P34" i="1" s="1"/>
  <c r="N36" i="1"/>
  <c r="P35" i="1" s="1"/>
  <c r="R35" i="1" s="1"/>
  <c r="N37" i="1"/>
  <c r="P36" i="1" s="1"/>
  <c r="N38" i="1"/>
  <c r="P37" i="1" s="1"/>
  <c r="R37" i="1" s="1"/>
  <c r="N39" i="1"/>
  <c r="P38" i="1" s="1"/>
  <c r="N40" i="1"/>
  <c r="P39" i="1" s="1"/>
  <c r="R39" i="1" s="1"/>
  <c r="N41" i="1"/>
  <c r="P40" i="1" s="1"/>
  <c r="N42" i="1"/>
  <c r="P41" i="1" s="1"/>
  <c r="R41" i="1" s="1"/>
  <c r="N43" i="1"/>
  <c r="P42" i="1" s="1"/>
  <c r="N44" i="1"/>
  <c r="P43" i="1" s="1"/>
  <c r="R43" i="1" s="1"/>
  <c r="N45" i="1"/>
  <c r="P44" i="1" s="1"/>
  <c r="N46" i="1"/>
  <c r="P45" i="1" s="1"/>
  <c r="R45" i="1" s="1"/>
  <c r="N47" i="1"/>
  <c r="P46" i="1" s="1"/>
  <c r="N48" i="1"/>
  <c r="P47" i="1" s="1"/>
  <c r="R47" i="1" s="1"/>
  <c r="N49" i="1"/>
  <c r="P48" i="1" s="1"/>
  <c r="N50" i="1"/>
  <c r="P49" i="1" s="1"/>
  <c r="R49" i="1" s="1"/>
  <c r="N51" i="1"/>
  <c r="P50" i="1" s="1"/>
  <c r="N52" i="1"/>
  <c r="P51" i="1" s="1"/>
  <c r="R51" i="1" s="1"/>
  <c r="N53" i="1"/>
  <c r="P52" i="1" s="1"/>
  <c r="N54" i="1"/>
  <c r="P53" i="1" s="1"/>
  <c r="R53" i="1" s="1"/>
  <c r="N55" i="1"/>
  <c r="P54" i="1" s="1"/>
  <c r="N56" i="1"/>
  <c r="P55" i="1" s="1"/>
  <c r="R55" i="1" s="1"/>
  <c r="N2" i="1"/>
  <c r="O3" i="1"/>
  <c r="O4" i="1"/>
  <c r="Q3" i="1" s="1"/>
  <c r="O5" i="1"/>
  <c r="Q4" i="1" s="1"/>
  <c r="S4" i="1" s="1"/>
  <c r="O6" i="1"/>
  <c r="Q5" i="1" s="1"/>
  <c r="O7" i="1"/>
  <c r="Q6" i="1" s="1"/>
  <c r="S6" i="1" s="1"/>
  <c r="O8" i="1"/>
  <c r="O9" i="1"/>
  <c r="Q8" i="1" s="1"/>
  <c r="S8" i="1" s="1"/>
  <c r="O10" i="1"/>
  <c r="Q9" i="1" s="1"/>
  <c r="O11" i="1"/>
  <c r="Q10" i="1" s="1"/>
  <c r="S10" i="1" s="1"/>
  <c r="O12" i="1"/>
  <c r="Q11" i="1" s="1"/>
  <c r="O13" i="1"/>
  <c r="Q12" i="1" s="1"/>
  <c r="S12" i="1" s="1"/>
  <c r="O14" i="1"/>
  <c r="Q13" i="1" s="1"/>
  <c r="O15" i="1"/>
  <c r="Q14" i="1" s="1"/>
  <c r="S14" i="1" s="1"/>
  <c r="O16" i="1"/>
  <c r="Q15" i="1" s="1"/>
  <c r="S15" i="1" s="1"/>
  <c r="O17" i="1"/>
  <c r="Q16" i="1" s="1"/>
  <c r="S16" i="1" s="1"/>
  <c r="O18" i="1"/>
  <c r="Q17" i="1" s="1"/>
  <c r="O19" i="1"/>
  <c r="Q18" i="1" s="1"/>
  <c r="S18" i="1" s="1"/>
  <c r="O20" i="1"/>
  <c r="Q19" i="1" s="1"/>
  <c r="O21" i="1"/>
  <c r="Q20" i="1" s="1"/>
  <c r="S20" i="1" s="1"/>
  <c r="O22" i="1"/>
  <c r="Q21" i="1" s="1"/>
  <c r="O23" i="1"/>
  <c r="Q22" i="1" s="1"/>
  <c r="S22" i="1" s="1"/>
  <c r="O24" i="1"/>
  <c r="Q23" i="1" s="1"/>
  <c r="S23" i="1" s="1"/>
  <c r="O25" i="1"/>
  <c r="Q24" i="1" s="1"/>
  <c r="S24" i="1" s="1"/>
  <c r="O26" i="1"/>
  <c r="Q25" i="1" s="1"/>
  <c r="O27" i="1"/>
  <c r="Q26" i="1" s="1"/>
  <c r="S26" i="1" s="1"/>
  <c r="O28" i="1"/>
  <c r="Q27" i="1" s="1"/>
  <c r="O29" i="1"/>
  <c r="Q28" i="1" s="1"/>
  <c r="S28" i="1" s="1"/>
  <c r="O30" i="1"/>
  <c r="Q29" i="1" s="1"/>
  <c r="O31" i="1"/>
  <c r="Q30" i="1" s="1"/>
  <c r="S30" i="1" s="1"/>
  <c r="O32" i="1"/>
  <c r="Q31" i="1" s="1"/>
  <c r="S31" i="1" s="1"/>
  <c r="O33" i="1"/>
  <c r="Q32" i="1" s="1"/>
  <c r="S32" i="1" s="1"/>
  <c r="O34" i="1"/>
  <c r="Q33" i="1" s="1"/>
  <c r="O35" i="1"/>
  <c r="Q34" i="1" s="1"/>
  <c r="O36" i="1"/>
  <c r="Q35" i="1" s="1"/>
  <c r="O37" i="1"/>
  <c r="Q36" i="1" s="1"/>
  <c r="S36" i="1" s="1"/>
  <c r="O38" i="1"/>
  <c r="Q37" i="1" s="1"/>
  <c r="O39" i="1"/>
  <c r="Q38" i="1" s="1"/>
  <c r="S38" i="1" s="1"/>
  <c r="O40" i="1"/>
  <c r="O41" i="1"/>
  <c r="Q40" i="1" s="1"/>
  <c r="S40" i="1" s="1"/>
  <c r="O42" i="1"/>
  <c r="Q41" i="1" s="1"/>
  <c r="O43" i="1"/>
  <c r="Q42" i="1" s="1"/>
  <c r="S42" i="1" s="1"/>
  <c r="O44" i="1"/>
  <c r="Q43" i="1" s="1"/>
  <c r="O45" i="1"/>
  <c r="Q44" i="1" s="1"/>
  <c r="S44" i="1" s="1"/>
  <c r="O46" i="1"/>
  <c r="Q45" i="1" s="1"/>
  <c r="O47" i="1"/>
  <c r="Q46" i="1" s="1"/>
  <c r="S46" i="1" s="1"/>
  <c r="O48" i="1"/>
  <c r="Q47" i="1" s="1"/>
  <c r="S47" i="1" s="1"/>
  <c r="O49" i="1"/>
  <c r="Q48" i="1" s="1"/>
  <c r="S48" i="1" s="1"/>
  <c r="O50" i="1"/>
  <c r="Q49" i="1" s="1"/>
  <c r="O51" i="1"/>
  <c r="Q50" i="1" s="1"/>
  <c r="S50" i="1" s="1"/>
  <c r="O52" i="1"/>
  <c r="Q51" i="1" s="1"/>
  <c r="O53" i="1"/>
  <c r="Q52" i="1" s="1"/>
  <c r="S52" i="1" s="1"/>
  <c r="O54" i="1"/>
  <c r="Q53" i="1" s="1"/>
  <c r="O55" i="1"/>
  <c r="Q54" i="1" s="1"/>
  <c r="S54" i="1" s="1"/>
  <c r="O56" i="1"/>
  <c r="Q55" i="1" s="1"/>
  <c r="S55" i="1" s="1"/>
  <c r="O2" i="1"/>
  <c r="X136" i="1" l="1"/>
  <c r="Y136" i="1"/>
  <c r="X107" i="1"/>
  <c r="Y26" i="1"/>
  <c r="Y22" i="1"/>
  <c r="X48" i="1"/>
  <c r="S53" i="1"/>
  <c r="S49" i="1"/>
  <c r="S45" i="1"/>
  <c r="S41" i="1"/>
  <c r="S37" i="1"/>
  <c r="S33" i="1"/>
  <c r="S29" i="1"/>
  <c r="S25" i="1"/>
  <c r="S21" i="1"/>
  <c r="S17" i="1"/>
  <c r="S13" i="1"/>
  <c r="S9" i="1"/>
  <c r="S5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R56" i="1"/>
  <c r="S56" i="1"/>
  <c r="X15" i="1"/>
  <c r="Y25" i="1"/>
  <c r="Y21" i="1"/>
  <c r="Y48" i="1"/>
  <c r="S39" i="1"/>
  <c r="Y24" i="1"/>
  <c r="Y20" i="1"/>
  <c r="S51" i="1"/>
  <c r="S43" i="1"/>
  <c r="S35" i="1"/>
  <c r="S27" i="1"/>
  <c r="S19" i="1"/>
  <c r="S11" i="1"/>
  <c r="S3" i="1"/>
  <c r="R54" i="1"/>
  <c r="R50" i="1"/>
  <c r="R46" i="1"/>
  <c r="R42" i="1"/>
  <c r="R38" i="1"/>
  <c r="R30" i="1"/>
  <c r="R26" i="1"/>
  <c r="R22" i="1"/>
  <c r="R18" i="1"/>
  <c r="R14" i="1"/>
  <c r="R10" i="1"/>
  <c r="R6" i="1"/>
  <c r="Y23" i="1"/>
</calcChain>
</file>

<file path=xl/sharedStrings.xml><?xml version="1.0" encoding="utf-8"?>
<sst xmlns="http://schemas.openxmlformats.org/spreadsheetml/2006/main" count="143" uniqueCount="41">
  <si>
    <t>Année</t>
  </si>
  <si>
    <t>Tranche d'âge</t>
  </si>
  <si>
    <t>Nombre de contrats</t>
  </si>
  <si>
    <t>Nombre de décès</t>
  </si>
  <si>
    <t>Prime pure (€)</t>
  </si>
  <si>
    <t>PM (€)</t>
  </si>
  <si>
    <t>30-39</t>
  </si>
  <si>
    <t>40-49</t>
  </si>
  <si>
    <t>50-59</t>
  </si>
  <si>
    <t>60-69</t>
  </si>
  <si>
    <t>70-79</t>
  </si>
  <si>
    <t>Étiquettes de lignes</t>
  </si>
  <si>
    <t>Total général</t>
  </si>
  <si>
    <t>Somme de Nombre de contrats</t>
  </si>
  <si>
    <t>Somme de Nombre de décès</t>
  </si>
  <si>
    <t>Somme de Prime pure (€)</t>
  </si>
  <si>
    <t>Somme de PM (€)</t>
  </si>
  <si>
    <t>taux deces en nb</t>
  </si>
  <si>
    <t>taux deces en mt</t>
  </si>
  <si>
    <t>facteur d'amelioration nb</t>
  </si>
  <si>
    <t>facteur d'amelioration en mt</t>
  </si>
  <si>
    <t>taux deces nb decale</t>
  </si>
  <si>
    <t>taux deces mt decale</t>
  </si>
  <si>
    <t>taux deces nb</t>
  </si>
  <si>
    <t>taux deces mt</t>
  </si>
  <si>
    <t>Taux deces nb decale</t>
  </si>
  <si>
    <t>moyenne</t>
  </si>
  <si>
    <t>ecart type</t>
  </si>
  <si>
    <t>facteur amelioration nb</t>
  </si>
  <si>
    <t>pour 50-59</t>
  </si>
  <si>
    <t>NB</t>
  </si>
  <si>
    <t>MT</t>
  </si>
  <si>
    <t>CHOC 99,5</t>
  </si>
  <si>
    <t>Pour nb</t>
  </si>
  <si>
    <t>quantile theorique</t>
  </si>
  <si>
    <t>quantile empirique</t>
  </si>
  <si>
    <t>Repertorisation des chocs en nb par tranche d'age</t>
  </si>
  <si>
    <t>pour 30-39</t>
  </si>
  <si>
    <t>pour 40-49</t>
  </si>
  <si>
    <t>pour 60-69</t>
  </si>
  <si>
    <t>pour 70-79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</si>
</sst>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0" fillId="2" borderId="0" xfId="0" applyFill="1"/>
    <xf numFmtId="165" fontId="0" fillId="2" borderId="0" xfId="0" applyNumberFormat="1" applyFill="1"/>
    <xf numFmtId="164" fontId="0" fillId="2" borderId="0" xfId="1" applyNumberFormat="1" applyFont="1" applyFill="1"/>
    <xf numFmtId="10" fontId="0" fillId="2" borderId="0" xfId="1" applyNumberFormat="1" applyFont="1" applyFill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MA"/>
              <a:t>QQ plot en</a:t>
            </a:r>
            <a:r>
              <a:rPr lang="fr-MA" baseline="0"/>
              <a:t> nb pour la tranche 50-59</a:t>
            </a:r>
            <a:endParaRPr lang="fr-M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Sheet1!$Y$18</c:f>
              <c:strCache>
                <c:ptCount val="1"/>
                <c:pt idx="0">
                  <c:v>quantile theorique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Sheet1!$Y$19:$Y$27</c:f>
              <c:numCache>
                <c:formatCode>0.0%</c:formatCode>
                <c:ptCount val="9"/>
                <c:pt idx="0">
                  <c:v>-6.9491105084241236E-2</c:v>
                </c:pt>
                <c:pt idx="1">
                  <c:v>-4.3841618943762456E-2</c:v>
                </c:pt>
                <c:pt idx="2">
                  <c:v>-2.5052630278931193E-2</c:v>
                </c:pt>
                <c:pt idx="3">
                  <c:v>-8.6807629599486447E-3</c:v>
                </c:pt>
                <c:pt idx="4">
                  <c:v>7.0387205969465799E-3</c:v>
                </c:pt>
                <c:pt idx="5">
                  <c:v>2.3410587915929121E-2</c:v>
                </c:pt>
                <c:pt idx="6">
                  <c:v>4.2199576580760387E-2</c:v>
                </c:pt>
                <c:pt idx="7">
                  <c:v>6.7849062721239195E-2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D-4134-B64A-19CA4E5EA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828767"/>
        <c:axId val="890829183"/>
      </c:lineChart>
      <c:scatterChart>
        <c:scatterStyle val="lineMarker"/>
        <c:varyColors val="0"/>
        <c:ser>
          <c:idx val="0"/>
          <c:order val="0"/>
          <c:tx>
            <c:strRef>
              <c:f>Sheet1!$X$18</c:f>
              <c:strCache>
                <c:ptCount val="1"/>
                <c:pt idx="0">
                  <c:v>quantile empirique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Sheet1!$X$19:$X$27</c:f>
              <c:numCache>
                <c:formatCode>0.000%</c:formatCode>
                <c:ptCount val="9"/>
                <c:pt idx="0">
                  <c:v>-8.9298409728718386E-2</c:v>
                </c:pt>
                <c:pt idx="1">
                  <c:v>-8.3189103993814406E-2</c:v>
                </c:pt>
                <c:pt idx="2">
                  <c:v>-3.016816653031551E-2</c:v>
                </c:pt>
                <c:pt idx="3">
                  <c:v>-4.1197384651354696E-3</c:v>
                </c:pt>
                <c:pt idx="4">
                  <c:v>2.2485667228546835E-2</c:v>
                </c:pt>
                <c:pt idx="5">
                  <c:v>2.2496865743113714E-2</c:v>
                </c:pt>
                <c:pt idx="6">
                  <c:v>3.7329176900308569E-2</c:v>
                </c:pt>
                <c:pt idx="7">
                  <c:v>4.7466491185536586E-2</c:v>
                </c:pt>
                <c:pt idx="8">
                  <c:v>6.9608027026968777E-2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D-4134-B64A-19CA4E5EA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28767"/>
        <c:axId val="890829183"/>
      </c:scatterChart>
      <c:catAx>
        <c:axId val="89082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0829183"/>
        <c:crosses val="autoZero"/>
        <c:auto val="1"/>
        <c:lblAlgn val="ctr"/>
        <c:lblOffset val="100"/>
        <c:noMultiLvlLbl val="0"/>
      </c:catAx>
      <c:valAx>
        <c:axId val="89082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082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MA"/>
              <a:t>QQ plot en</a:t>
            </a:r>
            <a:r>
              <a:rPr lang="fr-MA" baseline="0"/>
              <a:t> nb pour la tranche 30-39</a:t>
            </a:r>
            <a:endParaRPr lang="fr-M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Sheet1!$Y$18</c:f>
              <c:strCache>
                <c:ptCount val="1"/>
                <c:pt idx="0">
                  <c:v>quantile theorique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Sheet1!$Y$52:$Y$60</c:f>
              <c:numCache>
                <c:formatCode>0.0%</c:formatCode>
                <c:ptCount val="9"/>
                <c:pt idx="0">
                  <c:v>-6.1263854559948538E-2</c:v>
                </c:pt>
                <c:pt idx="1">
                  <c:v>-4.0688192984040826E-2</c:v>
                </c:pt>
                <c:pt idx="2">
                  <c:v>-2.5615927208274381E-2</c:v>
                </c:pt>
                <c:pt idx="3">
                  <c:v>-1.2482642608493298E-2</c:v>
                </c:pt>
                <c:pt idx="4">
                  <c:v>1.2730879728892371E-4</c:v>
                </c:pt>
                <c:pt idx="5">
                  <c:v>1.3260593397070001E-2</c:v>
                </c:pt>
                <c:pt idx="6">
                  <c:v>2.8332859172836448E-2</c:v>
                </c:pt>
                <c:pt idx="7">
                  <c:v>4.8908520748744168E-2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E-4450-B4C4-6C422885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828767"/>
        <c:axId val="890829183"/>
      </c:lineChart>
      <c:scatterChart>
        <c:scatterStyle val="lineMarker"/>
        <c:varyColors val="0"/>
        <c:ser>
          <c:idx val="0"/>
          <c:order val="0"/>
          <c:tx>
            <c:strRef>
              <c:f>Sheet1!$X$18</c:f>
              <c:strCache>
                <c:ptCount val="1"/>
                <c:pt idx="0">
                  <c:v>quantile empirique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Sheet1!$X$52:$X$60</c:f>
              <c:numCache>
                <c:formatCode>0.000%</c:formatCode>
                <c:ptCount val="9"/>
                <c:pt idx="0">
                  <c:v>-8.0863202282029034E-2</c:v>
                </c:pt>
                <c:pt idx="1">
                  <c:v>-3.7791984263584988E-2</c:v>
                </c:pt>
                <c:pt idx="2">
                  <c:v>-3.7310256774010453E-2</c:v>
                </c:pt>
                <c:pt idx="3">
                  <c:v>-3.5359856951274082E-2</c:v>
                </c:pt>
                <c:pt idx="4">
                  <c:v>9.2084142941623037E-3</c:v>
                </c:pt>
                <c:pt idx="5">
                  <c:v>9.3823299452697739E-3</c:v>
                </c:pt>
                <c:pt idx="6">
                  <c:v>9.8468271334792856E-3</c:v>
                </c:pt>
                <c:pt idx="7">
                  <c:v>5.2709788190728357E-2</c:v>
                </c:pt>
                <c:pt idx="8">
                  <c:v>5.4578938556839152E-2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AE-4450-B4C4-6C422885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28767"/>
        <c:axId val="890829183"/>
      </c:scatterChart>
      <c:catAx>
        <c:axId val="89082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0829183"/>
        <c:crosses val="autoZero"/>
        <c:auto val="1"/>
        <c:lblAlgn val="ctr"/>
        <c:lblOffset val="100"/>
        <c:noMultiLvlLbl val="0"/>
      </c:catAx>
      <c:valAx>
        <c:axId val="89082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082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MA"/>
              <a:t>QQ plot en</a:t>
            </a:r>
            <a:r>
              <a:rPr lang="fr-MA" baseline="0"/>
              <a:t> nb pour la tranche 40-49</a:t>
            </a:r>
            <a:endParaRPr lang="fr-M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Sheet1!$Y$18</c:f>
              <c:strCache>
                <c:ptCount val="1"/>
                <c:pt idx="0">
                  <c:v>quantile theorique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Sheet1!$Y$82:$Y$90</c:f>
              <c:numCache>
                <c:formatCode>0.0%</c:formatCode>
                <c:ptCount val="9"/>
                <c:pt idx="0">
                  <c:v>-5.040322077930022E-2</c:v>
                </c:pt>
                <c:pt idx="1">
                  <c:v>-3.1965831959485554E-2</c:v>
                </c:pt>
                <c:pt idx="2">
                  <c:v>-1.8459912673333419E-2</c:v>
                </c:pt>
                <c:pt idx="3">
                  <c:v>-6.691470927043394E-3</c:v>
                </c:pt>
                <c:pt idx="4">
                  <c:v>4.6080236826271928E-3</c:v>
                </c:pt>
                <c:pt idx="5">
                  <c:v>1.6376465428917214E-2</c:v>
                </c:pt>
                <c:pt idx="6">
                  <c:v>2.9882384715069356E-2</c:v>
                </c:pt>
                <c:pt idx="7">
                  <c:v>4.8319773534884036E-2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9-45B3-90B1-24036CB3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828767"/>
        <c:axId val="890829183"/>
      </c:lineChart>
      <c:scatterChart>
        <c:scatterStyle val="lineMarker"/>
        <c:varyColors val="0"/>
        <c:ser>
          <c:idx val="0"/>
          <c:order val="0"/>
          <c:tx>
            <c:strRef>
              <c:f>Sheet1!$X$18</c:f>
              <c:strCache>
                <c:ptCount val="1"/>
                <c:pt idx="0">
                  <c:v>quantile empirique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Sheet1!$X$82:$X$90</c:f>
              <c:numCache>
                <c:formatCode>0.000%</c:formatCode>
                <c:ptCount val="9"/>
                <c:pt idx="0">
                  <c:v>-5.8381984987489588E-2</c:v>
                </c:pt>
                <c:pt idx="1">
                  <c:v>-3.7545787545787412E-2</c:v>
                </c:pt>
                <c:pt idx="2">
                  <c:v>-3.5497835497835473E-2</c:v>
                </c:pt>
                <c:pt idx="3">
                  <c:v>-1.3781223083548566E-2</c:v>
                </c:pt>
                <c:pt idx="4">
                  <c:v>9.4339622641508303E-3</c:v>
                </c:pt>
                <c:pt idx="5">
                  <c:v>9.8039215686274161E-3</c:v>
                </c:pt>
                <c:pt idx="6">
                  <c:v>9.9009900990100208E-3</c:v>
                </c:pt>
                <c:pt idx="7">
                  <c:v>3.2738767216075826E-2</c:v>
                </c:pt>
                <c:pt idx="8">
                  <c:v>7.3953677366924042E-2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A9-45B3-90B1-24036CB3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28767"/>
        <c:axId val="890829183"/>
      </c:scatterChart>
      <c:catAx>
        <c:axId val="89082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0829183"/>
        <c:crosses val="autoZero"/>
        <c:auto val="1"/>
        <c:lblAlgn val="ctr"/>
        <c:lblOffset val="100"/>
        <c:noMultiLvlLbl val="0"/>
      </c:catAx>
      <c:valAx>
        <c:axId val="89082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082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MA"/>
              <a:t>QQ plot en</a:t>
            </a:r>
            <a:r>
              <a:rPr lang="fr-MA" baseline="0"/>
              <a:t> nb pour la tranche 60-69</a:t>
            </a:r>
            <a:endParaRPr lang="fr-M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Sheet1!$Y$18</c:f>
              <c:strCache>
                <c:ptCount val="1"/>
                <c:pt idx="0">
                  <c:v>quantile theorique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Sheet1!$Y$111:$Y$119</c:f>
              <c:numCache>
                <c:formatCode>0.0%</c:formatCode>
                <c:ptCount val="9"/>
                <c:pt idx="0">
                  <c:v>-5.4147402751148391E-2</c:v>
                </c:pt>
                <c:pt idx="1">
                  <c:v>-3.2343974068760245E-2</c:v>
                </c:pt>
                <c:pt idx="2">
                  <c:v>-1.6372333462622152E-2</c:v>
                </c:pt>
                <c:pt idx="3">
                  <c:v>-2.4553746770964091E-3</c:v>
                </c:pt>
                <c:pt idx="4">
                  <c:v>1.0907023180685399E-2</c:v>
                </c:pt>
                <c:pt idx="5">
                  <c:v>2.482398196621113E-2</c:v>
                </c:pt>
                <c:pt idx="6">
                  <c:v>4.0795622572349241E-2</c:v>
                </c:pt>
                <c:pt idx="7">
                  <c:v>6.2599051254737387E-2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B-4B10-809E-19A6D9909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828767"/>
        <c:axId val="890829183"/>
      </c:lineChart>
      <c:scatterChart>
        <c:scatterStyle val="lineMarker"/>
        <c:varyColors val="0"/>
        <c:ser>
          <c:idx val="0"/>
          <c:order val="0"/>
          <c:tx>
            <c:strRef>
              <c:f>Sheet1!$X$18</c:f>
              <c:strCache>
                <c:ptCount val="1"/>
                <c:pt idx="0">
                  <c:v>quantile empirique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Sheet1!$X$111:$X$119</c:f>
              <c:numCache>
                <c:formatCode>0.000%</c:formatCode>
                <c:ptCount val="9"/>
                <c:pt idx="0">
                  <c:v>-6.5051714752313528E-2</c:v>
                </c:pt>
                <c:pt idx="1">
                  <c:v>-5.5547291065425108E-2</c:v>
                </c:pt>
                <c:pt idx="2">
                  <c:v>-9.5891369776719415E-3</c:v>
                </c:pt>
                <c:pt idx="3">
                  <c:v>-3.5007610350075158E-3</c:v>
                </c:pt>
                <c:pt idx="4">
                  <c:v>-3.1324673733226227E-3</c:v>
                </c:pt>
                <c:pt idx="5">
                  <c:v>9.4287298946200693E-3</c:v>
                </c:pt>
                <c:pt idx="6">
                  <c:v>3.5517796324712747E-2</c:v>
                </c:pt>
                <c:pt idx="7">
                  <c:v>4.0088894418868204E-2</c:v>
                </c:pt>
                <c:pt idx="8">
                  <c:v>8.9818368831690143E-2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B-4B10-809E-19A6D9909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28767"/>
        <c:axId val="890829183"/>
      </c:scatterChart>
      <c:catAx>
        <c:axId val="89082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0829183"/>
        <c:crosses val="autoZero"/>
        <c:auto val="1"/>
        <c:lblAlgn val="ctr"/>
        <c:lblOffset val="100"/>
        <c:noMultiLvlLbl val="0"/>
      </c:catAx>
      <c:valAx>
        <c:axId val="89082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082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MA"/>
              <a:t>QQ plot en</a:t>
            </a:r>
            <a:r>
              <a:rPr lang="fr-MA" baseline="0"/>
              <a:t> nb pour la tranche 70-79</a:t>
            </a:r>
            <a:endParaRPr lang="fr-M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Sheet1!$Y$18</c:f>
              <c:strCache>
                <c:ptCount val="1"/>
                <c:pt idx="0">
                  <c:v>quantile theorique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Sheet1!$Y$140:$Y$148</c:f>
              <c:numCache>
                <c:formatCode>0.0%</c:formatCode>
                <c:ptCount val="9"/>
                <c:pt idx="0">
                  <c:v>-5.3933214714849416E-2</c:v>
                </c:pt>
                <c:pt idx="1">
                  <c:v>-3.551801087641053E-2</c:v>
                </c:pt>
                <c:pt idx="2">
                  <c:v>-2.2028342729221415E-2</c:v>
                </c:pt>
                <c:pt idx="3">
                  <c:v>-1.0274061483830676E-2</c:v>
                </c:pt>
                <c:pt idx="4">
                  <c:v>1.011836890498715E-3</c:v>
                </c:pt>
                <c:pt idx="5">
                  <c:v>1.2766118135889449E-2</c:v>
                </c:pt>
                <c:pt idx="6">
                  <c:v>2.6255786283078567E-2</c:v>
                </c:pt>
                <c:pt idx="7">
                  <c:v>4.4670990121517457E-2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9-42EE-9AD2-4782952B3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828767"/>
        <c:axId val="890829183"/>
      </c:lineChart>
      <c:scatterChart>
        <c:scatterStyle val="lineMarker"/>
        <c:varyColors val="0"/>
        <c:ser>
          <c:idx val="0"/>
          <c:order val="0"/>
          <c:tx>
            <c:strRef>
              <c:f>Sheet1!$X$18</c:f>
              <c:strCache>
                <c:ptCount val="1"/>
                <c:pt idx="0">
                  <c:v>quantile empirique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Sheet1!$X$140:$X$148</c:f>
              <c:numCache>
                <c:formatCode>0.000%</c:formatCode>
                <c:ptCount val="9"/>
                <c:pt idx="0">
                  <c:v>-7.6770971675326205E-2</c:v>
                </c:pt>
                <c:pt idx="1">
                  <c:v>-4.4644870972734951E-2</c:v>
                </c:pt>
                <c:pt idx="2">
                  <c:v>-1.8140950747566942E-2</c:v>
                </c:pt>
                <c:pt idx="3">
                  <c:v>-1.8095250882822933E-2</c:v>
                </c:pt>
                <c:pt idx="4">
                  <c:v>-2.9171129885217084E-3</c:v>
                </c:pt>
                <c:pt idx="5">
                  <c:v>6.7792066726209965E-3</c:v>
                </c:pt>
                <c:pt idx="6">
                  <c:v>2.0085505185822972E-2</c:v>
                </c:pt>
                <c:pt idx="7">
                  <c:v>4.3956483128414825E-2</c:v>
                </c:pt>
                <c:pt idx="8">
                  <c:v>4.8067951610120119E-2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9-42EE-9AD2-4782952B3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28767"/>
        <c:axId val="890829183"/>
      </c:scatterChart>
      <c:catAx>
        <c:axId val="89082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0829183"/>
        <c:crosses val="autoZero"/>
        <c:auto val="1"/>
        <c:lblAlgn val="ctr"/>
        <c:lblOffset val="100"/>
        <c:noMultiLvlLbl val="0"/>
      </c:catAx>
      <c:valAx>
        <c:axId val="89082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082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345966</xdr:colOff>
      <xdr:row>15</xdr:row>
      <xdr:rowOff>21020</xdr:rowOff>
    </xdr:from>
    <xdr:to>
      <xdr:col>37</xdr:col>
      <xdr:colOff>389759</xdr:colOff>
      <xdr:row>30</xdr:row>
      <xdr:rowOff>5255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EB4301B-F4BA-42E3-8884-1B706F4E8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47</xdr:row>
      <xdr:rowOff>0</xdr:rowOff>
    </xdr:from>
    <xdr:to>
      <xdr:col>38</xdr:col>
      <xdr:colOff>43793</xdr:colOff>
      <xdr:row>61</xdr:row>
      <xdr:rowOff>168166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C77CE9A-3D52-4C9C-B628-3216F7F67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77</xdr:row>
      <xdr:rowOff>0</xdr:rowOff>
    </xdr:from>
    <xdr:to>
      <xdr:col>38</xdr:col>
      <xdr:colOff>43793</xdr:colOff>
      <xdr:row>91</xdr:row>
      <xdr:rowOff>168166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79C0D4B-E506-4C71-9382-4BDFC2DE6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38</xdr:col>
      <xdr:colOff>43793</xdr:colOff>
      <xdr:row>120</xdr:row>
      <xdr:rowOff>168166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E9E8FA8-5662-43F5-89F0-B37232A86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135</xdr:row>
      <xdr:rowOff>0</xdr:rowOff>
    </xdr:from>
    <xdr:to>
      <xdr:col>38</xdr:col>
      <xdr:colOff>43793</xdr:colOff>
      <xdr:row>149</xdr:row>
      <xdr:rowOff>168166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B1B2269-6754-42A7-B536-DC73EEB31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ss" refreshedDate="45835.716193749999" createdVersion="7" refreshedVersion="7" minRefreshableVersion="3" recordCount="50" xr:uid="{943D6CE7-E41E-40FC-B0D4-41CA9B0160C7}">
  <cacheSource type="worksheet">
    <worksheetSource ref="A1:F51" sheet="Sheet1"/>
  </cacheSource>
  <cacheFields count="6">
    <cacheField name="Année" numFmtId="0">
      <sharedItems containsSemiMixedTypes="0" containsString="0" containsNumber="1" containsInteger="1" minValue="2015" maxValue="2024" count="10"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Tranche d'âge" numFmtId="0">
      <sharedItems count="5">
        <s v="30-39"/>
        <s v="40-49"/>
        <s v="50-59"/>
        <s v="60-69"/>
        <s v="70-79"/>
      </sharedItems>
    </cacheField>
    <cacheField name="Nombre de contrats" numFmtId="0">
      <sharedItems containsSemiMixedTypes="0" containsString="0" containsNumber="1" containsInteger="1" minValue="10206" maxValue="11837" count="50">
        <n v="10860"/>
        <n v="10968"/>
        <n v="11077"/>
        <n v="11185"/>
        <n v="11294"/>
        <n v="11403"/>
        <n v="11511"/>
        <n v="11620"/>
        <n v="11728"/>
        <n v="11837"/>
        <n v="10600"/>
        <n v="10706"/>
        <n v="10812"/>
        <n v="10918"/>
        <n v="11024"/>
        <n v="11130"/>
        <n v="11236"/>
        <n v="11342"/>
        <n v="11448"/>
        <n v="11554"/>
        <n v="10379"/>
        <n v="10482"/>
        <n v="10586"/>
        <n v="10690"/>
        <n v="10794"/>
        <n v="10897"/>
        <n v="11001"/>
        <n v="11105"/>
        <n v="11209"/>
        <n v="11313"/>
        <n v="10206"/>
        <n v="10308"/>
        <n v="10410"/>
        <n v="10512"/>
        <n v="10614"/>
        <n v="10716"/>
        <n v="10818"/>
        <n v="10920"/>
        <n v="11022"/>
        <n v="11124"/>
        <n v="10709"/>
        <n v="10816"/>
        <n v="10923"/>
        <n v="11030"/>
        <n v="11137"/>
        <n v="11244"/>
        <n v="11351"/>
        <n v="11458"/>
        <n v="11565"/>
        <n v="11672"/>
      </sharedItems>
    </cacheField>
    <cacheField name="Nombre de décès" numFmtId="0">
      <sharedItems containsSemiMixedTypes="0" containsString="0" containsNumber="1" containsInteger="1" minValue="21" maxValue="363"/>
    </cacheField>
    <cacheField name="Prime pure (€)" numFmtId="0">
      <sharedItems containsSemiMixedTypes="0" containsString="0" containsNumber="1" minValue="193" maxValue="266.11"/>
    </cacheField>
    <cacheField name="PM (€)" numFmtId="0">
      <sharedItems containsSemiMixedTypes="0" containsString="0" containsNumber="1" containsInteger="1" minValue="1521959" maxValue="3212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21"/>
    <n v="240"/>
    <n v="2914414"/>
  </r>
  <r>
    <x v="1"/>
    <x v="0"/>
    <x v="1"/>
    <n v="21"/>
    <n v="242.67"/>
    <n v="2937271"/>
  </r>
  <r>
    <x v="2"/>
    <x v="0"/>
    <x v="2"/>
    <n v="22"/>
    <n v="244.23"/>
    <n v="2983293"/>
  </r>
  <r>
    <x v="3"/>
    <x v="0"/>
    <x v="3"/>
    <n v="23"/>
    <n v="246"/>
    <n v="3033946"/>
  </r>
  <r>
    <x v="4"/>
    <x v="0"/>
    <x v="4"/>
    <n v="22"/>
    <n v="252.89"/>
    <n v="2994979"/>
  </r>
  <r>
    <x v="5"/>
    <x v="0"/>
    <x v="5"/>
    <n v="21"/>
    <n v="255.25"/>
    <n v="3054400"/>
  </r>
  <r>
    <x v="6"/>
    <x v="0"/>
    <x v="6"/>
    <n v="21"/>
    <n v="263.69"/>
    <n v="3062346"/>
  </r>
  <r>
    <x v="7"/>
    <x v="0"/>
    <x v="7"/>
    <n v="22"/>
    <n v="262.66000000000003"/>
    <n v="3107958"/>
  </r>
  <r>
    <x v="8"/>
    <x v="0"/>
    <x v="8"/>
    <n v="24"/>
    <n v="263.47000000000003"/>
    <n v="3212004"/>
  </r>
  <r>
    <x v="9"/>
    <x v="0"/>
    <x v="9"/>
    <n v="24"/>
    <n v="266.11"/>
    <n v="3096801"/>
  </r>
  <r>
    <x v="0"/>
    <x v="1"/>
    <x v="10"/>
    <n v="43"/>
    <n v="193"/>
    <n v="2788507"/>
  </r>
  <r>
    <x v="1"/>
    <x v="1"/>
    <x v="11"/>
    <n v="43"/>
    <n v="195.88"/>
    <n v="2810947"/>
  </r>
  <r>
    <x v="2"/>
    <x v="1"/>
    <x v="12"/>
    <n v="43"/>
    <n v="197.14"/>
    <n v="2864879"/>
  </r>
  <r>
    <x v="3"/>
    <x v="1"/>
    <x v="13"/>
    <n v="42"/>
    <n v="202.98"/>
    <n v="2867209"/>
  </r>
  <r>
    <x v="4"/>
    <x v="1"/>
    <x v="14"/>
    <n v="44"/>
    <n v="205.37"/>
    <n v="2883295"/>
  </r>
  <r>
    <x v="5"/>
    <x v="1"/>
    <x v="15"/>
    <n v="46"/>
    <n v="210.75"/>
    <n v="2982456"/>
  </r>
  <r>
    <x v="6"/>
    <x v="1"/>
    <x v="16"/>
    <n v="46"/>
    <n v="212.17"/>
    <n v="3019131"/>
  </r>
  <r>
    <x v="7"/>
    <x v="1"/>
    <x v="17"/>
    <n v="43"/>
    <n v="209.74"/>
    <n v="2934838"/>
  </r>
  <r>
    <x v="8"/>
    <x v="1"/>
    <x v="18"/>
    <n v="44"/>
    <n v="215.22"/>
    <n v="2991922"/>
  </r>
  <r>
    <x v="9"/>
    <x v="1"/>
    <x v="19"/>
    <n v="47"/>
    <n v="217.42"/>
    <n v="3019075"/>
  </r>
  <r>
    <x v="0"/>
    <x v="2"/>
    <x v="20"/>
    <n v="71"/>
    <n v="220"/>
    <n v="2016588"/>
  </r>
  <r>
    <x v="1"/>
    <x v="2"/>
    <x v="21"/>
    <n v="72"/>
    <n v="222.79"/>
    <n v="2042457"/>
  </r>
  <r>
    <x v="2"/>
    <x v="2"/>
    <x v="22"/>
    <n v="70"/>
    <n v="224.8"/>
    <n v="2085041"/>
  </r>
  <r>
    <x v="3"/>
    <x v="2"/>
    <x v="23"/>
    <n v="77"/>
    <n v="229.64"/>
    <n v="2132166"/>
  </r>
  <r>
    <x v="4"/>
    <x v="2"/>
    <x v="24"/>
    <n v="76"/>
    <n v="235.32"/>
    <n v="2164591"/>
  </r>
  <r>
    <x v="5"/>
    <x v="2"/>
    <x v="25"/>
    <n v="75"/>
    <n v="230.95"/>
    <n v="2153669"/>
  </r>
  <r>
    <x v="6"/>
    <x v="2"/>
    <x v="26"/>
    <n v="78"/>
    <n v="239.99"/>
    <n v="2207543"/>
  </r>
  <r>
    <x v="7"/>
    <x v="2"/>
    <x v="27"/>
    <n v="75"/>
    <n v="241.86"/>
    <n v="2210197"/>
  </r>
  <r>
    <x v="8"/>
    <x v="2"/>
    <x v="28"/>
    <n v="82"/>
    <n v="249.58"/>
    <n v="2292064"/>
  </r>
  <r>
    <x v="9"/>
    <x v="2"/>
    <x v="29"/>
    <n v="77"/>
    <n v="242.61"/>
    <n v="2203866"/>
  </r>
  <r>
    <x v="0"/>
    <x v="3"/>
    <x v="30"/>
    <n v="152"/>
    <n v="221"/>
    <n v="2766702"/>
  </r>
  <r>
    <x v="1"/>
    <x v="3"/>
    <x v="31"/>
    <n v="154"/>
    <n v="224.13"/>
    <n v="2800612"/>
  </r>
  <r>
    <x v="2"/>
    <x v="3"/>
    <x v="32"/>
    <n v="150"/>
    <n v="227.42"/>
    <n v="2828295"/>
  </r>
  <r>
    <x v="3"/>
    <x v="3"/>
    <x v="33"/>
    <n v="152"/>
    <n v="232.66"/>
    <n v="2862633"/>
  </r>
  <r>
    <x v="4"/>
    <x v="3"/>
    <x v="34"/>
    <n v="162"/>
    <n v="236.04"/>
    <n v="2896650"/>
  </r>
  <r>
    <x v="5"/>
    <x v="3"/>
    <x v="35"/>
    <n v="157"/>
    <n v="232.05"/>
    <n v="2912355"/>
  </r>
  <r>
    <x v="6"/>
    <x v="3"/>
    <x v="36"/>
    <n v="157"/>
    <n v="238"/>
    <n v="2992695"/>
  </r>
  <r>
    <x v="7"/>
    <x v="3"/>
    <x v="37"/>
    <n v="160"/>
    <n v="236.71"/>
    <n v="2956583"/>
  </r>
  <r>
    <x v="8"/>
    <x v="3"/>
    <x v="38"/>
    <n v="172"/>
    <n v="241.35"/>
    <n v="3030332"/>
  </r>
  <r>
    <x v="9"/>
    <x v="3"/>
    <x v="39"/>
    <n v="158"/>
    <n v="245.35"/>
    <n v="3001562"/>
  </r>
  <r>
    <x v="0"/>
    <x v="4"/>
    <x v="40"/>
    <n v="318"/>
    <n v="206"/>
    <n v="1521959"/>
  </r>
  <r>
    <x v="1"/>
    <x v="4"/>
    <x v="41"/>
    <n v="319"/>
    <n v="209.89"/>
    <n v="1548423"/>
  </r>
  <r>
    <x v="2"/>
    <x v="4"/>
    <x v="42"/>
    <n v="328"/>
    <n v="212.81"/>
    <n v="1576504"/>
  </r>
  <r>
    <x v="3"/>
    <x v="4"/>
    <x v="43"/>
    <n v="346"/>
    <n v="217.77"/>
    <n v="1597065"/>
  </r>
  <r>
    <x v="4"/>
    <x v="4"/>
    <x v="44"/>
    <n v="334"/>
    <n v="216.41"/>
    <n v="1624746"/>
  </r>
  <r>
    <x v="5"/>
    <x v="4"/>
    <x v="45"/>
    <n v="321"/>
    <n v="222.1"/>
    <n v="1672226"/>
  </r>
  <r>
    <x v="6"/>
    <x v="4"/>
    <x v="46"/>
    <n v="325"/>
    <n v="221.34"/>
    <n v="1750950"/>
  </r>
  <r>
    <x v="7"/>
    <x v="4"/>
    <x v="47"/>
    <n v="334"/>
    <n v="222.03"/>
    <n v="1730482"/>
  </r>
  <r>
    <x v="8"/>
    <x v="4"/>
    <x v="48"/>
    <n v="363"/>
    <n v="225.87"/>
    <n v="1789500"/>
  </r>
  <r>
    <x v="9"/>
    <x v="4"/>
    <x v="49"/>
    <n v="359"/>
    <n v="228.28"/>
    <n v="18330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4B8F5-1FAC-4843-B006-BD62350399C8}" name="Tableau croisé dynamique1" cacheId="4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H1:L57" firstHeaderRow="0" firstDataRow="1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51">
        <item x="30"/>
        <item x="31"/>
        <item x="20"/>
        <item x="32"/>
        <item x="21"/>
        <item x="33"/>
        <item x="22"/>
        <item x="10"/>
        <item x="34"/>
        <item x="23"/>
        <item x="11"/>
        <item x="40"/>
        <item x="35"/>
        <item x="24"/>
        <item x="12"/>
        <item x="41"/>
        <item x="36"/>
        <item x="0"/>
        <item x="25"/>
        <item x="13"/>
        <item x="37"/>
        <item x="42"/>
        <item x="1"/>
        <item x="26"/>
        <item x="38"/>
        <item x="14"/>
        <item x="43"/>
        <item x="2"/>
        <item x="27"/>
        <item x="39"/>
        <item x="15"/>
        <item x="44"/>
        <item x="3"/>
        <item x="28"/>
        <item x="16"/>
        <item x="45"/>
        <item x="4"/>
        <item x="29"/>
        <item x="17"/>
        <item x="46"/>
        <item x="5"/>
        <item x="18"/>
        <item x="47"/>
        <item x="6"/>
        <item x="19"/>
        <item x="48"/>
        <item x="7"/>
        <item x="49"/>
        <item x="8"/>
        <item x="9"/>
        <item t="default"/>
      </items>
    </pivotField>
    <pivotField dataField="1" showAll="0"/>
    <pivotField dataField="1" showAll="0"/>
    <pivotField dataField="1" showAll="0"/>
  </pivotFields>
  <rowFields count="2">
    <field x="1"/>
    <field x="0"/>
  </rowFields>
  <rowItems count="5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e de Nombre de décès" fld="3" baseField="0" baseItem="0"/>
    <dataField name="Somme de Nombre de contrats" fld="2" baseField="0" baseItem="0"/>
    <dataField name="Somme de Prime pure (€)" fld="4" baseField="0" baseItem="0"/>
    <dataField name="Somme de PM (€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F2543-ABF5-4D78-BDCF-B51276606B4A}" name="Tableau croisé dynamique2" cacheId="4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:E7" firstHeaderRow="0" firstDataRow="1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dataField="1" showAll="0">
      <items count="51">
        <item x="30"/>
        <item x="31"/>
        <item x="20"/>
        <item x="32"/>
        <item x="21"/>
        <item x="33"/>
        <item x="22"/>
        <item x="10"/>
        <item x="34"/>
        <item x="23"/>
        <item x="11"/>
        <item x="40"/>
        <item x="35"/>
        <item x="24"/>
        <item x="12"/>
        <item x="41"/>
        <item x="36"/>
        <item x="0"/>
        <item x="25"/>
        <item x="13"/>
        <item x="37"/>
        <item x="42"/>
        <item x="1"/>
        <item x="26"/>
        <item x="38"/>
        <item x="14"/>
        <item x="43"/>
        <item x="2"/>
        <item x="27"/>
        <item x="39"/>
        <item x="15"/>
        <item x="44"/>
        <item x="3"/>
        <item x="28"/>
        <item x="16"/>
        <item x="45"/>
        <item x="4"/>
        <item x="29"/>
        <item x="17"/>
        <item x="46"/>
        <item x="5"/>
        <item x="18"/>
        <item x="47"/>
        <item x="6"/>
        <item x="19"/>
        <item x="48"/>
        <item x="7"/>
        <item x="49"/>
        <item x="8"/>
        <item x="9"/>
        <item t="default"/>
      </items>
    </pivotField>
    <pivotField dataField="1" showAll="0"/>
    <pivotField dataField="1" showAll="0"/>
    <pivotField dataField="1" showAll="0"/>
  </pivotFields>
  <rowFields count="2">
    <field x="1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e de Nombre de décès" fld="3" baseField="0" baseItem="0"/>
    <dataField name="Somme de Nombre de contrats" fld="2" baseField="0" baseItem="0"/>
    <dataField name="Somme de Prime pure (€)" fld="4" baseField="0" baseItem="0"/>
    <dataField name="Somme de PM (€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8"/>
  <sheetViews>
    <sheetView tabSelected="1" topLeftCell="W1" zoomScale="87" workbookViewId="0">
      <selection activeCell="AP8" sqref="AP8"/>
    </sheetView>
  </sheetViews>
  <sheetFormatPr baseColWidth="10" defaultColWidth="8.88671875" defaultRowHeight="14.4" x14ac:dyDescent="0.3"/>
  <cols>
    <col min="8" max="8" width="20.6640625" bestFit="1" customWidth="1"/>
    <col min="9" max="9" width="26" bestFit="1" customWidth="1"/>
    <col min="10" max="10" width="28.5546875" bestFit="1" customWidth="1"/>
    <col min="11" max="11" width="23.33203125" bestFit="1" customWidth="1"/>
    <col min="12" max="12" width="16.44140625" bestFit="1" customWidth="1"/>
    <col min="13" max="13" width="6" bestFit="1" customWidth="1"/>
    <col min="14" max="14" width="14.88671875" bestFit="1" customWidth="1"/>
    <col min="15" max="15" width="15" bestFit="1" customWidth="1"/>
    <col min="16" max="17" width="15" customWidth="1"/>
    <col min="18" max="18" width="22.109375" bestFit="1" customWidth="1"/>
    <col min="19" max="19" width="24.77734375" bestFit="1" customWidth="1"/>
    <col min="20" max="22" width="6" bestFit="1" customWidth="1"/>
    <col min="23" max="23" width="9.88671875" bestFit="1" customWidth="1"/>
    <col min="24" max="24" width="16.5546875" bestFit="1" customWidth="1"/>
    <col min="25" max="25" width="16.109375" bestFit="1" customWidth="1"/>
    <col min="26" max="40" width="6" bestFit="1" customWidth="1"/>
    <col min="41" max="41" width="43.33203125" bestFit="1" customWidth="1"/>
    <col min="42" max="42" width="8.88671875" bestFit="1" customWidth="1"/>
    <col min="43" max="60" width="6" bestFit="1" customWidth="1"/>
    <col min="61" max="61" width="11.88671875" bestFit="1" customWidth="1"/>
  </cols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3" t="s">
        <v>11</v>
      </c>
      <c r="I1" t="s">
        <v>14</v>
      </c>
      <c r="J1" t="s">
        <v>13</v>
      </c>
      <c r="K1" t="s">
        <v>15</v>
      </c>
      <c r="L1" t="s">
        <v>16</v>
      </c>
      <c r="N1" t="s">
        <v>17</v>
      </c>
      <c r="O1" t="s">
        <v>18</v>
      </c>
      <c r="P1" t="s">
        <v>21</v>
      </c>
      <c r="Q1" t="s">
        <v>22</v>
      </c>
      <c r="R1" t="s">
        <v>19</v>
      </c>
      <c r="S1" t="s">
        <v>20</v>
      </c>
      <c r="W1" s="10"/>
      <c r="X1" s="10" t="s">
        <v>30</v>
      </c>
      <c r="Y1" s="10" t="s">
        <v>31</v>
      </c>
    </row>
    <row r="2" spans="1:42" x14ac:dyDescent="0.3">
      <c r="A2">
        <v>2015</v>
      </c>
      <c r="B2" t="s">
        <v>6</v>
      </c>
      <c r="C2">
        <v>10860</v>
      </c>
      <c r="D2">
        <v>21</v>
      </c>
      <c r="E2">
        <v>240</v>
      </c>
      <c r="F2">
        <v>2914414</v>
      </c>
      <c r="H2" s="4" t="s">
        <v>6</v>
      </c>
      <c r="I2" s="2">
        <v>221</v>
      </c>
      <c r="J2" s="2">
        <v>113483</v>
      </c>
      <c r="K2" s="2">
        <v>2536.9700000000003</v>
      </c>
      <c r="L2" s="2">
        <v>30397412</v>
      </c>
      <c r="N2" s="7">
        <f>I2/J2</f>
        <v>1.9474282491650731E-3</v>
      </c>
      <c r="O2" s="7">
        <f>K2/L2</f>
        <v>8.3460065613480527E-5</v>
      </c>
      <c r="P2" s="7"/>
      <c r="Q2" s="7"/>
      <c r="W2" s="10" t="s">
        <v>29</v>
      </c>
      <c r="X2" s="11">
        <v>-4.1197384651354696E-3</v>
      </c>
      <c r="Y2" s="11">
        <v>1.444327280151203E-4</v>
      </c>
      <c r="AO2" t="s">
        <v>36</v>
      </c>
    </row>
    <row r="3" spans="1:42" x14ac:dyDescent="0.3">
      <c r="A3">
        <v>2016</v>
      </c>
      <c r="B3" t="s">
        <v>6</v>
      </c>
      <c r="C3">
        <v>10968</v>
      </c>
      <c r="D3">
        <v>21</v>
      </c>
      <c r="E3">
        <v>242.67</v>
      </c>
      <c r="F3">
        <v>2937271</v>
      </c>
      <c r="H3" s="5">
        <v>2015</v>
      </c>
      <c r="I3" s="2">
        <v>21</v>
      </c>
      <c r="J3" s="2">
        <v>10860</v>
      </c>
      <c r="K3" s="2">
        <v>240</v>
      </c>
      <c r="L3" s="2">
        <v>2914414</v>
      </c>
      <c r="N3" s="7">
        <f t="shared" ref="N3:N56" si="0">I3/J3</f>
        <v>1.9337016574585636E-3</v>
      </c>
      <c r="O3" s="7">
        <f t="shared" ref="O3:O56" si="1">K3/L3</f>
        <v>8.2349316191865666E-5</v>
      </c>
      <c r="P3" s="7">
        <f ca="1">OFFSET(N2,2,0)</f>
        <v>1.9146608315098468E-3</v>
      </c>
      <c r="Q3" s="7">
        <f ca="1">OFFSET(O2,2,0)</f>
        <v>8.2617504479498146E-5</v>
      </c>
      <c r="R3" s="8">
        <f ca="1">1- P3/N3</f>
        <v>9.8468271334792856E-3</v>
      </c>
      <c r="S3" s="8">
        <f ca="1">1- Q3/O3</f>
        <v>-3.2567154171339041E-3</v>
      </c>
      <c r="W3" s="10"/>
      <c r="X3" s="11">
        <v>3.7329176900308569E-2</v>
      </c>
      <c r="Y3" s="11">
        <v>1.1585890768414431E-2</v>
      </c>
      <c r="AO3" t="s">
        <v>6</v>
      </c>
      <c r="AP3" s="6">
        <v>0.11</v>
      </c>
    </row>
    <row r="4" spans="1:42" x14ac:dyDescent="0.3">
      <c r="A4">
        <v>2017</v>
      </c>
      <c r="B4" t="s">
        <v>6</v>
      </c>
      <c r="C4">
        <v>11077</v>
      </c>
      <c r="D4">
        <v>22</v>
      </c>
      <c r="E4">
        <v>244.23</v>
      </c>
      <c r="F4">
        <v>2983293</v>
      </c>
      <c r="H4" s="5">
        <v>2016</v>
      </c>
      <c r="I4" s="2">
        <v>21</v>
      </c>
      <c r="J4" s="2">
        <v>10968</v>
      </c>
      <c r="K4" s="2">
        <v>242.67</v>
      </c>
      <c r="L4" s="2">
        <v>2937271</v>
      </c>
      <c r="N4" s="7">
        <f t="shared" si="0"/>
        <v>1.9146608315098468E-3</v>
      </c>
      <c r="O4" s="7">
        <f t="shared" si="1"/>
        <v>8.2617504479498146E-5</v>
      </c>
      <c r="P4" s="7">
        <f t="shared" ref="P4:Q56" ca="1" si="2">OFFSET(N3,2,0)</f>
        <v>1.9860973187686196E-3</v>
      </c>
      <c r="Q4" s="7">
        <f t="shared" ca="1" si="2"/>
        <v>8.1865911259805857E-5</v>
      </c>
      <c r="R4" s="8">
        <f t="shared" ref="R4:R56" ca="1" si="3">1- P4/N4</f>
        <v>-3.7310256774010453E-2</v>
      </c>
      <c r="S4" s="8">
        <f t="shared" ref="S4:S56" ca="1" si="4">1- Q4/O4</f>
        <v>9.0972636419779374E-3</v>
      </c>
      <c r="W4" s="10"/>
      <c r="X4" s="11">
        <v>-8.9298409728718386E-2</v>
      </c>
      <c r="Y4" s="11">
        <v>1.0475487672015893E-3</v>
      </c>
      <c r="AO4" t="s">
        <v>7</v>
      </c>
      <c r="AP4" s="6">
        <v>0.10299999999999999</v>
      </c>
    </row>
    <row r="5" spans="1:42" x14ac:dyDescent="0.3">
      <c r="A5">
        <v>2018</v>
      </c>
      <c r="B5" t="s">
        <v>6</v>
      </c>
      <c r="C5">
        <v>11185</v>
      </c>
      <c r="D5">
        <v>23</v>
      </c>
      <c r="E5">
        <v>246</v>
      </c>
      <c r="F5">
        <v>3033946</v>
      </c>
      <c r="H5" s="5">
        <v>2017</v>
      </c>
      <c r="I5" s="2">
        <v>22</v>
      </c>
      <c r="J5" s="2">
        <v>11077</v>
      </c>
      <c r="K5" s="2">
        <v>244.23</v>
      </c>
      <c r="L5" s="2">
        <v>2983293</v>
      </c>
      <c r="N5" s="7">
        <f t="shared" si="0"/>
        <v>1.9860973187686196E-3</v>
      </c>
      <c r="O5" s="7">
        <f t="shared" si="1"/>
        <v>8.1865911259805857E-5</v>
      </c>
      <c r="P5" s="7">
        <f t="shared" ca="1" si="2"/>
        <v>2.0563254358515869E-3</v>
      </c>
      <c r="Q5" s="7">
        <f t="shared" ca="1" si="2"/>
        <v>8.1082524211043965E-5</v>
      </c>
      <c r="R5" s="8">
        <f t="shared" ca="1" si="3"/>
        <v>-3.5359856951274082E-2</v>
      </c>
      <c r="S5" s="8">
        <f t="shared" ca="1" si="4"/>
        <v>9.5691483391148191E-3</v>
      </c>
      <c r="W5" s="10"/>
      <c r="X5" s="11">
        <v>2.2496865743113714E-2</v>
      </c>
      <c r="Y5" s="11">
        <v>-9.3841173677675638E-3</v>
      </c>
      <c r="AO5" t="s">
        <v>8</v>
      </c>
      <c r="AP5" s="6">
        <v>0.14399999999999999</v>
      </c>
    </row>
    <row r="6" spans="1:42" x14ac:dyDescent="0.3">
      <c r="A6">
        <v>2019</v>
      </c>
      <c r="B6" t="s">
        <v>6</v>
      </c>
      <c r="C6">
        <v>11294</v>
      </c>
      <c r="D6">
        <v>22</v>
      </c>
      <c r="E6">
        <v>252.89</v>
      </c>
      <c r="F6">
        <v>2994979</v>
      </c>
      <c r="H6" s="5">
        <v>2018</v>
      </c>
      <c r="I6" s="2">
        <v>23</v>
      </c>
      <c r="J6" s="2">
        <v>11185</v>
      </c>
      <c r="K6" s="2">
        <v>246</v>
      </c>
      <c r="L6" s="2">
        <v>3033946</v>
      </c>
      <c r="N6" s="7">
        <f t="shared" si="0"/>
        <v>2.0563254358515869E-3</v>
      </c>
      <c r="O6" s="7">
        <f t="shared" si="1"/>
        <v>8.1082524211043965E-5</v>
      </c>
      <c r="P6" s="7">
        <f t="shared" ca="1" si="2"/>
        <v>1.9479369576766426E-3</v>
      </c>
      <c r="Q6" s="7">
        <f t="shared" ca="1" si="2"/>
        <v>8.443798771210082E-5</v>
      </c>
      <c r="R6" s="8">
        <f t="shared" ca="1" si="3"/>
        <v>5.2709788190728357E-2</v>
      </c>
      <c r="S6" s="8">
        <f t="shared" ca="1" si="4"/>
        <v>-4.1383313281209144E-2</v>
      </c>
      <c r="W6" s="10"/>
      <c r="X6" s="11">
        <v>2.2485667228546835E-2</v>
      </c>
      <c r="Y6" s="11">
        <v>1.3593288768418366E-2</v>
      </c>
      <c r="AO6" t="s">
        <v>9</v>
      </c>
      <c r="AP6" s="6">
        <v>0.127</v>
      </c>
    </row>
    <row r="7" spans="1:42" x14ac:dyDescent="0.3">
      <c r="A7">
        <v>2020</v>
      </c>
      <c r="B7" t="s">
        <v>6</v>
      </c>
      <c r="C7">
        <v>11403</v>
      </c>
      <c r="D7">
        <v>21</v>
      </c>
      <c r="E7">
        <v>255.25</v>
      </c>
      <c r="F7">
        <v>3054400</v>
      </c>
      <c r="H7" s="5">
        <v>2019</v>
      </c>
      <c r="I7" s="2">
        <v>22</v>
      </c>
      <c r="J7" s="2">
        <v>11294</v>
      </c>
      <c r="K7" s="2">
        <v>252.89</v>
      </c>
      <c r="L7" s="2">
        <v>2994979</v>
      </c>
      <c r="N7" s="7">
        <f t="shared" si="0"/>
        <v>1.9479369576766426E-3</v>
      </c>
      <c r="O7" s="7">
        <f t="shared" si="1"/>
        <v>8.443798771210082E-5</v>
      </c>
      <c r="P7" s="7">
        <f t="shared" ca="1" si="2"/>
        <v>1.841620626151013E-3</v>
      </c>
      <c r="Q7" s="7">
        <f t="shared" ca="1" si="2"/>
        <v>8.3567967522262971E-5</v>
      </c>
      <c r="R7" s="8">
        <f t="shared" ca="1" si="3"/>
        <v>5.4578938556839152E-2</v>
      </c>
      <c r="S7" s="8">
        <f t="shared" ca="1" si="4"/>
        <v>1.0303658500298019E-2</v>
      </c>
      <c r="W7" s="10"/>
      <c r="X7" s="11">
        <v>-3.016816653031551E-2</v>
      </c>
      <c r="Y7" s="11">
        <v>-1.378290631075485E-2</v>
      </c>
      <c r="AO7" t="s">
        <v>10</v>
      </c>
      <c r="AP7" s="6">
        <v>9.9000000000000005E-2</v>
      </c>
    </row>
    <row r="8" spans="1:42" x14ac:dyDescent="0.3">
      <c r="A8">
        <v>2021</v>
      </c>
      <c r="B8" t="s">
        <v>6</v>
      </c>
      <c r="C8">
        <v>11511</v>
      </c>
      <c r="D8">
        <v>21</v>
      </c>
      <c r="E8">
        <v>263.69</v>
      </c>
      <c r="F8">
        <v>3062346</v>
      </c>
      <c r="H8" s="5">
        <v>2020</v>
      </c>
      <c r="I8" s="2">
        <v>21</v>
      </c>
      <c r="J8" s="2">
        <v>11403</v>
      </c>
      <c r="K8" s="2">
        <v>255.25</v>
      </c>
      <c r="L8" s="2">
        <v>3054400</v>
      </c>
      <c r="N8" s="7">
        <f t="shared" si="0"/>
        <v>1.841620626151013E-3</v>
      </c>
      <c r="O8" s="7">
        <f t="shared" si="1"/>
        <v>8.3567967522262971E-5</v>
      </c>
      <c r="P8" s="7">
        <f t="shared" ca="1" si="2"/>
        <v>1.8243419338024498E-3</v>
      </c>
      <c r="Q8" s="7">
        <f t="shared" ca="1" si="2"/>
        <v>8.6107187104265818E-5</v>
      </c>
      <c r="R8" s="8">
        <f t="shared" ca="1" si="3"/>
        <v>9.3823299452697739E-3</v>
      </c>
      <c r="S8" s="8">
        <f t="shared" ca="1" si="4"/>
        <v>-3.038508243396465E-2</v>
      </c>
      <c r="W8" s="10"/>
      <c r="X8" s="11">
        <v>4.7466491185536586E-2</v>
      </c>
      <c r="Y8" s="11">
        <v>-6.5818367879260098E-3</v>
      </c>
      <c r="AO8" t="s">
        <v>26</v>
      </c>
      <c r="AP8" s="9">
        <f>AVERAGE(AP3:AP7)</f>
        <v>0.1166</v>
      </c>
    </row>
    <row r="9" spans="1:42" x14ac:dyDescent="0.3">
      <c r="A9">
        <v>2022</v>
      </c>
      <c r="B9" t="s">
        <v>6</v>
      </c>
      <c r="C9">
        <v>11620</v>
      </c>
      <c r="D9">
        <v>22</v>
      </c>
      <c r="E9">
        <v>262.66000000000003</v>
      </c>
      <c r="F9">
        <v>3107958</v>
      </c>
      <c r="H9" s="5">
        <v>2021</v>
      </c>
      <c r="I9" s="2">
        <v>21</v>
      </c>
      <c r="J9" s="2">
        <v>11511</v>
      </c>
      <c r="K9" s="2">
        <v>263.69</v>
      </c>
      <c r="L9" s="2">
        <v>3062346</v>
      </c>
      <c r="N9" s="7">
        <f t="shared" si="0"/>
        <v>1.8243419338024498E-3</v>
      </c>
      <c r="O9" s="7">
        <f t="shared" si="1"/>
        <v>8.6107187104265818E-5</v>
      </c>
      <c r="P9" s="7">
        <f t="shared" ca="1" si="2"/>
        <v>1.8932874354561102E-3</v>
      </c>
      <c r="Q9" s="7">
        <f t="shared" ca="1" si="2"/>
        <v>8.4512081566095817E-5</v>
      </c>
      <c r="R9" s="8">
        <f t="shared" ca="1" si="3"/>
        <v>-3.7791984263584988E-2</v>
      </c>
      <c r="S9" s="8">
        <f t="shared" ca="1" si="4"/>
        <v>1.8524650401580467E-2</v>
      </c>
      <c r="W9" s="10"/>
      <c r="X9" s="11">
        <v>-8.3189103993814406E-2</v>
      </c>
      <c r="Y9" s="11">
        <v>4.938377044643838E-3</v>
      </c>
    </row>
    <row r="10" spans="1:42" x14ac:dyDescent="0.3">
      <c r="A10">
        <v>2023</v>
      </c>
      <c r="B10" t="s">
        <v>6</v>
      </c>
      <c r="C10">
        <v>11728</v>
      </c>
      <c r="D10">
        <v>24</v>
      </c>
      <c r="E10">
        <v>263.47000000000003</v>
      </c>
      <c r="F10">
        <v>3212004</v>
      </c>
      <c r="H10" s="5">
        <v>2022</v>
      </c>
      <c r="I10" s="2">
        <v>22</v>
      </c>
      <c r="J10" s="2">
        <v>11620</v>
      </c>
      <c r="K10" s="2">
        <v>262.66000000000003</v>
      </c>
      <c r="L10" s="2">
        <v>3107958</v>
      </c>
      <c r="N10" s="7">
        <f t="shared" si="0"/>
        <v>1.8932874354561102E-3</v>
      </c>
      <c r="O10" s="7">
        <f t="shared" si="1"/>
        <v>8.4512081566095817E-5</v>
      </c>
      <c r="P10" s="7">
        <f t="shared" ca="1" si="2"/>
        <v>2.0463847203274215E-3</v>
      </c>
      <c r="Q10" s="7">
        <f t="shared" ca="1" si="2"/>
        <v>8.2026672444990739E-5</v>
      </c>
      <c r="R10" s="8">
        <f t="shared" ca="1" si="3"/>
        <v>-8.0863202282029034E-2</v>
      </c>
      <c r="S10" s="8">
        <f t="shared" ca="1" si="4"/>
        <v>2.940892089092928E-2</v>
      </c>
      <c r="W10" s="10"/>
      <c r="X10" s="11">
        <v>6.9608027026968777E-2</v>
      </c>
      <c r="Y10" s="11">
        <v>-1.0975131159028706E-2</v>
      </c>
    </row>
    <row r="11" spans="1:42" x14ac:dyDescent="0.3">
      <c r="A11">
        <v>2024</v>
      </c>
      <c r="B11" t="s">
        <v>6</v>
      </c>
      <c r="C11">
        <v>11837</v>
      </c>
      <c r="D11">
        <v>24</v>
      </c>
      <c r="E11">
        <v>266.11</v>
      </c>
      <c r="F11">
        <v>3096801</v>
      </c>
      <c r="H11" s="5">
        <v>2023</v>
      </c>
      <c r="I11" s="2">
        <v>24</v>
      </c>
      <c r="J11" s="2">
        <v>11728</v>
      </c>
      <c r="K11" s="2">
        <v>263.47000000000003</v>
      </c>
      <c r="L11" s="2">
        <v>3212004</v>
      </c>
      <c r="N11" s="7">
        <f t="shared" si="0"/>
        <v>2.0463847203274215E-3</v>
      </c>
      <c r="O11" s="7">
        <f t="shared" si="1"/>
        <v>8.2026672444990739E-5</v>
      </c>
      <c r="P11" s="7">
        <f t="shared" ca="1" si="2"/>
        <v>2.0275407620174032E-3</v>
      </c>
      <c r="Q11" s="7">
        <f t="shared" ca="1" si="2"/>
        <v>8.593061032982101E-5</v>
      </c>
      <c r="R11" s="8">
        <f t="shared" ca="1" si="3"/>
        <v>9.2084142941623037E-3</v>
      </c>
      <c r="S11" s="8">
        <f t="shared" ca="1" si="4"/>
        <v>-4.759351767497777E-2</v>
      </c>
      <c r="W11" s="10"/>
      <c r="X11" s="11"/>
      <c r="Y11" s="11"/>
    </row>
    <row r="12" spans="1:42" x14ac:dyDescent="0.3">
      <c r="A12">
        <v>2015</v>
      </c>
      <c r="B12" t="s">
        <v>7</v>
      </c>
      <c r="C12">
        <v>10600</v>
      </c>
      <c r="D12">
        <v>43</v>
      </c>
      <c r="E12">
        <v>193</v>
      </c>
      <c r="F12">
        <v>2788507</v>
      </c>
      <c r="H12" s="5">
        <v>2024</v>
      </c>
      <c r="I12" s="2">
        <v>24</v>
      </c>
      <c r="J12" s="2">
        <v>11837</v>
      </c>
      <c r="K12" s="2">
        <v>266.11</v>
      </c>
      <c r="L12" s="2">
        <v>3096801</v>
      </c>
      <c r="N12" s="7">
        <f t="shared" si="0"/>
        <v>2.0275407620174032E-3</v>
      </c>
      <c r="O12" s="7">
        <f t="shared" si="1"/>
        <v>8.593061032982101E-5</v>
      </c>
      <c r="P12" s="7">
        <f t="shared" ca="1" si="2"/>
        <v>3.9812223526225514E-3</v>
      </c>
      <c r="Q12" s="7">
        <f t="shared" ca="1" si="2"/>
        <v>7.0627930435704584E-5</v>
      </c>
      <c r="R12" s="8">
        <f t="shared" ca="1" si="3"/>
        <v>-0.96357204116638084</v>
      </c>
      <c r="S12" s="8">
        <f t="shared" ca="1" si="4"/>
        <v>0.17808182480470347</v>
      </c>
      <c r="W12" s="10" t="s">
        <v>26</v>
      </c>
      <c r="X12" s="11">
        <f>AVERAGE(X2:X10)</f>
        <v>-8.2102118150103231E-4</v>
      </c>
      <c r="Y12" s="11">
        <f>AVERAGE(Y2:Y10)</f>
        <v>-1.0460503943093096E-3</v>
      </c>
    </row>
    <row r="13" spans="1:42" x14ac:dyDescent="0.3">
      <c r="A13">
        <v>2016</v>
      </c>
      <c r="B13" t="s">
        <v>7</v>
      </c>
      <c r="C13">
        <v>10706</v>
      </c>
      <c r="D13">
        <v>43</v>
      </c>
      <c r="E13">
        <v>195.88</v>
      </c>
      <c r="F13">
        <v>2810947</v>
      </c>
      <c r="H13" s="4" t="s">
        <v>7</v>
      </c>
      <c r="I13" s="2">
        <v>441</v>
      </c>
      <c r="J13" s="2">
        <v>110770</v>
      </c>
      <c r="K13" s="2">
        <v>2059.67</v>
      </c>
      <c r="L13" s="2">
        <v>29162259</v>
      </c>
      <c r="N13" s="7">
        <f t="shared" si="0"/>
        <v>3.9812223526225514E-3</v>
      </c>
      <c r="O13" s="7">
        <f t="shared" si="1"/>
        <v>7.0627930435704584E-5</v>
      </c>
      <c r="P13" s="7">
        <f t="shared" ca="1" si="2"/>
        <v>4.056603773584906E-3</v>
      </c>
      <c r="Q13" s="7">
        <f t="shared" ca="1" si="2"/>
        <v>6.9212664698349328E-5</v>
      </c>
      <c r="R13" s="8">
        <f t="shared" ca="1" si="3"/>
        <v>-1.8934240362811883E-2</v>
      </c>
      <c r="S13" s="8">
        <f t="shared" ca="1" si="4"/>
        <v>2.0038329434608482E-2</v>
      </c>
      <c r="W13" s="10" t="s">
        <v>27</v>
      </c>
      <c r="X13" s="10">
        <f>_xlfn.STDEV.S(X2:X10)</f>
        <v>5.6257425840121812E-2</v>
      </c>
      <c r="Y13" s="10">
        <f>_xlfn.STDEV.S(Y2:Y10)</f>
        <v>9.8518551759544364E-3</v>
      </c>
    </row>
    <row r="14" spans="1:42" x14ac:dyDescent="0.3">
      <c r="A14">
        <v>2017</v>
      </c>
      <c r="B14" t="s">
        <v>7</v>
      </c>
      <c r="C14">
        <v>10812</v>
      </c>
      <c r="D14">
        <v>43</v>
      </c>
      <c r="E14">
        <v>197.14</v>
      </c>
      <c r="F14">
        <v>2864879</v>
      </c>
      <c r="H14" s="5">
        <v>2015</v>
      </c>
      <c r="I14" s="2">
        <v>43</v>
      </c>
      <c r="J14" s="2">
        <v>10600</v>
      </c>
      <c r="K14" s="2">
        <v>193</v>
      </c>
      <c r="L14" s="2">
        <v>2788507</v>
      </c>
      <c r="N14" s="7">
        <f t="shared" si="0"/>
        <v>4.056603773584906E-3</v>
      </c>
      <c r="O14" s="7">
        <f t="shared" si="1"/>
        <v>6.9212664698349328E-5</v>
      </c>
      <c r="P14" s="7">
        <f t="shared" ca="1" si="2"/>
        <v>4.0164393797870353E-3</v>
      </c>
      <c r="Q14" s="7">
        <f t="shared" ca="1" si="2"/>
        <v>6.9684700565325497E-5</v>
      </c>
      <c r="R14" s="8">
        <f t="shared" ca="1" si="3"/>
        <v>9.9009900990100208E-3</v>
      </c>
      <c r="S14" s="8">
        <f t="shared" ca="1" si="4"/>
        <v>-6.8200793746846511E-3</v>
      </c>
      <c r="W14" s="10"/>
      <c r="X14" s="10"/>
      <c r="Y14" s="10"/>
    </row>
    <row r="15" spans="1:42" x14ac:dyDescent="0.3">
      <c r="A15">
        <v>2018</v>
      </c>
      <c r="B15" t="s">
        <v>7</v>
      </c>
      <c r="C15">
        <v>10918</v>
      </c>
      <c r="D15">
        <v>42</v>
      </c>
      <c r="E15">
        <v>202.98</v>
      </c>
      <c r="F15">
        <v>2867209</v>
      </c>
      <c r="H15" s="5">
        <v>2016</v>
      </c>
      <c r="I15" s="2">
        <v>43</v>
      </c>
      <c r="J15" s="2">
        <v>10706</v>
      </c>
      <c r="K15" s="2">
        <v>195.88</v>
      </c>
      <c r="L15" s="2">
        <v>2810947</v>
      </c>
      <c r="N15" s="7">
        <f t="shared" si="0"/>
        <v>4.0164393797870353E-3</v>
      </c>
      <c r="O15" s="7">
        <f t="shared" si="1"/>
        <v>6.9684700565325497E-5</v>
      </c>
      <c r="P15" s="7">
        <f t="shared" ca="1" si="2"/>
        <v>3.9770625231224568E-3</v>
      </c>
      <c r="Q15" s="7">
        <f t="shared" ca="1" si="2"/>
        <v>6.8812679348761319E-5</v>
      </c>
      <c r="R15" s="8">
        <f t="shared" ca="1" si="3"/>
        <v>9.8039215686274161E-3</v>
      </c>
      <c r="S15" s="8">
        <f t="shared" ca="1" si="4"/>
        <v>1.251381163282328E-2</v>
      </c>
      <c r="W15" s="10" t="s">
        <v>32</v>
      </c>
      <c r="X15" s="12">
        <f>NORMINV(0.995,X12,X13)</f>
        <v>0.1440885048397138</v>
      </c>
      <c r="Y15" s="13">
        <f>NORMINV(0.995,Y12,Y13)</f>
        <v>2.4330646862234032E-2</v>
      </c>
    </row>
    <row r="16" spans="1:42" x14ac:dyDescent="0.3">
      <c r="A16">
        <v>2019</v>
      </c>
      <c r="B16" t="s">
        <v>7</v>
      </c>
      <c r="C16">
        <v>11024</v>
      </c>
      <c r="D16">
        <v>44</v>
      </c>
      <c r="E16">
        <v>205.37</v>
      </c>
      <c r="F16">
        <v>2883295</v>
      </c>
      <c r="H16" s="5">
        <v>2017</v>
      </c>
      <c r="I16" s="2">
        <v>43</v>
      </c>
      <c r="J16" s="2">
        <v>10812</v>
      </c>
      <c r="K16" s="2">
        <v>197.14</v>
      </c>
      <c r="L16" s="2">
        <v>2864879</v>
      </c>
      <c r="N16" s="7">
        <f t="shared" si="0"/>
        <v>3.9770625231224568E-3</v>
      </c>
      <c r="O16" s="7">
        <f t="shared" si="1"/>
        <v>6.8812679348761319E-5</v>
      </c>
      <c r="P16" s="7">
        <f t="shared" ca="1" si="2"/>
        <v>3.8468583989741713E-3</v>
      </c>
      <c r="Q16" s="7">
        <f t="shared" ca="1" si="2"/>
        <v>7.079358358598902E-5</v>
      </c>
      <c r="R16" s="8">
        <f t="shared" ca="1" si="3"/>
        <v>3.2738767216075826E-2</v>
      </c>
      <c r="S16" s="8">
        <f t="shared" ca="1" si="4"/>
        <v>-2.8786907528886463E-2</v>
      </c>
      <c r="W16" s="10"/>
      <c r="X16" s="10"/>
      <c r="Y16" s="10"/>
    </row>
    <row r="17" spans="1:25" x14ac:dyDescent="0.3">
      <c r="A17">
        <v>2020</v>
      </c>
      <c r="B17" t="s">
        <v>7</v>
      </c>
      <c r="C17">
        <v>11130</v>
      </c>
      <c r="D17">
        <v>46</v>
      </c>
      <c r="E17">
        <v>210.75</v>
      </c>
      <c r="F17">
        <v>2982456</v>
      </c>
      <c r="H17" s="5">
        <v>2018</v>
      </c>
      <c r="I17" s="2">
        <v>42</v>
      </c>
      <c r="J17" s="2">
        <v>10918</v>
      </c>
      <c r="K17" s="2">
        <v>202.98</v>
      </c>
      <c r="L17" s="2">
        <v>2867209</v>
      </c>
      <c r="N17" s="7">
        <f t="shared" si="0"/>
        <v>3.8468583989741713E-3</v>
      </c>
      <c r="O17" s="7">
        <f t="shared" si="1"/>
        <v>7.079358358598902E-5</v>
      </c>
      <c r="P17" s="7">
        <f t="shared" ca="1" si="2"/>
        <v>3.9912917271407835E-3</v>
      </c>
      <c r="Q17" s="7">
        <f t="shared" ca="1" si="2"/>
        <v>7.1227536551063969E-5</v>
      </c>
      <c r="R17" s="8">
        <f t="shared" ca="1" si="3"/>
        <v>-3.7545787545787412E-2</v>
      </c>
      <c r="S17" s="8">
        <f t="shared" ca="1" si="4"/>
        <v>-6.129834698194836E-3</v>
      </c>
      <c r="W17" s="10"/>
      <c r="X17" s="10"/>
      <c r="Y17" s="10"/>
    </row>
    <row r="18" spans="1:25" x14ac:dyDescent="0.3">
      <c r="A18">
        <v>2021</v>
      </c>
      <c r="B18" t="s">
        <v>7</v>
      </c>
      <c r="C18">
        <v>11236</v>
      </c>
      <c r="D18">
        <v>46</v>
      </c>
      <c r="E18">
        <v>212.17</v>
      </c>
      <c r="F18">
        <v>3019131</v>
      </c>
      <c r="H18" s="5">
        <v>2019</v>
      </c>
      <c r="I18" s="2">
        <v>44</v>
      </c>
      <c r="J18" s="2">
        <v>11024</v>
      </c>
      <c r="K18" s="2">
        <v>205.37</v>
      </c>
      <c r="L18" s="2">
        <v>2883295</v>
      </c>
      <c r="N18" s="7">
        <f t="shared" si="0"/>
        <v>3.9912917271407835E-3</v>
      </c>
      <c r="O18" s="7">
        <f t="shared" si="1"/>
        <v>7.1227536551063969E-5</v>
      </c>
      <c r="P18" s="7">
        <f t="shared" ca="1" si="2"/>
        <v>4.1329739442946987E-3</v>
      </c>
      <c r="Q18" s="7">
        <f t="shared" ca="1" si="2"/>
        <v>7.0663238619446519E-5</v>
      </c>
      <c r="R18" s="8">
        <f t="shared" ca="1" si="3"/>
        <v>-3.5497835497835473E-2</v>
      </c>
      <c r="S18" s="8">
        <f t="shared" ca="1" si="4"/>
        <v>7.9224687380967662E-3</v>
      </c>
      <c r="W18" s="10" t="s">
        <v>33</v>
      </c>
      <c r="X18" s="10" t="s">
        <v>35</v>
      </c>
      <c r="Y18" s="10" t="s">
        <v>34</v>
      </c>
    </row>
    <row r="19" spans="1:25" x14ac:dyDescent="0.3">
      <c r="A19">
        <v>2022</v>
      </c>
      <c r="B19" t="s">
        <v>7</v>
      </c>
      <c r="C19">
        <v>11342</v>
      </c>
      <c r="D19">
        <v>43</v>
      </c>
      <c r="E19">
        <v>209.74</v>
      </c>
      <c r="F19">
        <v>2934838</v>
      </c>
      <c r="H19" s="5">
        <v>2020</v>
      </c>
      <c r="I19" s="2">
        <v>46</v>
      </c>
      <c r="J19" s="2">
        <v>11130</v>
      </c>
      <c r="K19" s="2">
        <v>210.75</v>
      </c>
      <c r="L19" s="2">
        <v>2982456</v>
      </c>
      <c r="N19" s="7">
        <f t="shared" si="0"/>
        <v>4.1329739442946987E-3</v>
      </c>
      <c r="O19" s="7">
        <f t="shared" si="1"/>
        <v>7.0663238619446519E-5</v>
      </c>
      <c r="P19" s="7">
        <f t="shared" ca="1" si="2"/>
        <v>4.093983624065504E-3</v>
      </c>
      <c r="Q19" s="7">
        <f t="shared" ca="1" si="2"/>
        <v>7.0275188456545942E-5</v>
      </c>
      <c r="R19" s="8">
        <f t="shared" ca="1" si="3"/>
        <v>9.4339622641508303E-3</v>
      </c>
      <c r="S19" s="8">
        <f t="shared" ca="1" si="4"/>
        <v>5.4915422853798468E-3</v>
      </c>
      <c r="W19" s="10">
        <v>1</v>
      </c>
      <c r="X19" s="11">
        <v>-8.9298409728718386E-2</v>
      </c>
      <c r="Y19" s="12">
        <f>_xlfn.NORM.INV(W19/$W$27, $X$12,$X$13)</f>
        <v>-6.9491105084241236E-2</v>
      </c>
    </row>
    <row r="20" spans="1:25" x14ac:dyDescent="0.3">
      <c r="A20">
        <v>2023</v>
      </c>
      <c r="B20" t="s">
        <v>7</v>
      </c>
      <c r="C20">
        <v>11448</v>
      </c>
      <c r="D20">
        <v>44</v>
      </c>
      <c r="E20">
        <v>215.22</v>
      </c>
      <c r="F20">
        <v>2991922</v>
      </c>
      <c r="H20" s="5">
        <v>2021</v>
      </c>
      <c r="I20" s="2">
        <v>46</v>
      </c>
      <c r="J20" s="2">
        <v>11236</v>
      </c>
      <c r="K20" s="2">
        <v>212.17</v>
      </c>
      <c r="L20" s="2">
        <v>3019131</v>
      </c>
      <c r="N20" s="7">
        <f t="shared" si="0"/>
        <v>4.093983624065504E-3</v>
      </c>
      <c r="O20" s="7">
        <f t="shared" si="1"/>
        <v>7.0275188456545942E-5</v>
      </c>
      <c r="P20" s="7">
        <f t="shared" ca="1" si="2"/>
        <v>3.7912184799858933E-3</v>
      </c>
      <c r="Q20" s="7">
        <f t="shared" ca="1" si="2"/>
        <v>7.1465614115668401E-5</v>
      </c>
      <c r="R20" s="8">
        <f t="shared" ca="1" si="3"/>
        <v>7.3953677366924042E-2</v>
      </c>
      <c r="S20" s="8">
        <f t="shared" ca="1" si="4"/>
        <v>-1.6939487253862628E-2</v>
      </c>
      <c r="W20" s="10">
        <v>2</v>
      </c>
      <c r="X20" s="11">
        <v>-8.3189103993814406E-2</v>
      </c>
      <c r="Y20" s="12">
        <f t="shared" ref="Y20:Y26" si="5">_xlfn.NORM.INV(W20/$W$27, $X$12,$X$13)</f>
        <v>-4.3841618943762456E-2</v>
      </c>
    </row>
    <row r="21" spans="1:25" x14ac:dyDescent="0.3">
      <c r="A21">
        <v>2024</v>
      </c>
      <c r="B21" t="s">
        <v>7</v>
      </c>
      <c r="C21">
        <v>11554</v>
      </c>
      <c r="D21">
        <v>47</v>
      </c>
      <c r="E21">
        <v>217.42</v>
      </c>
      <c r="F21">
        <v>3019075</v>
      </c>
      <c r="H21" s="5">
        <v>2022</v>
      </c>
      <c r="I21" s="2">
        <v>43</v>
      </c>
      <c r="J21" s="2">
        <v>11342</v>
      </c>
      <c r="K21" s="2">
        <v>209.74</v>
      </c>
      <c r="L21" s="2">
        <v>2934838</v>
      </c>
      <c r="N21" s="7">
        <f t="shared" si="0"/>
        <v>3.7912184799858933E-3</v>
      </c>
      <c r="O21" s="7">
        <f t="shared" si="1"/>
        <v>7.1465614115668401E-5</v>
      </c>
      <c r="P21" s="7">
        <f t="shared" ca="1" si="2"/>
        <v>3.8434661076170509E-3</v>
      </c>
      <c r="Q21" s="7">
        <f t="shared" ca="1" si="2"/>
        <v>7.1933693458586158E-5</v>
      </c>
      <c r="R21" s="8">
        <f t="shared" ca="1" si="3"/>
        <v>-1.3781223083548566E-2</v>
      </c>
      <c r="S21" s="8">
        <f t="shared" ca="1" si="4"/>
        <v>-6.5497141346908538E-3</v>
      </c>
      <c r="W21" s="10">
        <v>3</v>
      </c>
      <c r="X21" s="11">
        <v>-3.016816653031551E-2</v>
      </c>
      <c r="Y21" s="12">
        <f t="shared" si="5"/>
        <v>-2.5052630278931193E-2</v>
      </c>
    </row>
    <row r="22" spans="1:25" x14ac:dyDescent="0.3">
      <c r="A22">
        <v>2015</v>
      </c>
      <c r="B22" t="s">
        <v>8</v>
      </c>
      <c r="C22">
        <v>10379</v>
      </c>
      <c r="D22">
        <v>71</v>
      </c>
      <c r="E22">
        <v>220</v>
      </c>
      <c r="F22">
        <v>2016588</v>
      </c>
      <c r="H22" s="5">
        <v>2023</v>
      </c>
      <c r="I22" s="2">
        <v>44</v>
      </c>
      <c r="J22" s="2">
        <v>11448</v>
      </c>
      <c r="K22" s="2">
        <v>215.22</v>
      </c>
      <c r="L22" s="2">
        <v>2991922</v>
      </c>
      <c r="N22" s="7">
        <f t="shared" si="0"/>
        <v>3.8434661076170509E-3</v>
      </c>
      <c r="O22" s="7">
        <f t="shared" si="1"/>
        <v>7.1933693458586158E-5</v>
      </c>
      <c r="P22" s="7">
        <f t="shared" ca="1" si="2"/>
        <v>4.0678552882118749E-3</v>
      </c>
      <c r="Q22" s="7">
        <f t="shared" ca="1" si="2"/>
        <v>7.2015435191242344E-5</v>
      </c>
      <c r="R22" s="8">
        <f t="shared" ca="1" si="3"/>
        <v>-5.8381984987489588E-2</v>
      </c>
      <c r="S22" s="8">
        <f t="shared" ca="1" si="4"/>
        <v>-1.136348333111048E-3</v>
      </c>
      <c r="W22" s="10">
        <v>4</v>
      </c>
      <c r="X22" s="11">
        <v>-4.1197384651354696E-3</v>
      </c>
      <c r="Y22" s="12">
        <f t="shared" si="5"/>
        <v>-8.6807629599486447E-3</v>
      </c>
    </row>
    <row r="23" spans="1:25" x14ac:dyDescent="0.3">
      <c r="A23">
        <v>2016</v>
      </c>
      <c r="B23" t="s">
        <v>8</v>
      </c>
      <c r="C23">
        <v>10482</v>
      </c>
      <c r="D23">
        <v>72</v>
      </c>
      <c r="E23">
        <v>222.79</v>
      </c>
      <c r="F23">
        <v>2042457</v>
      </c>
      <c r="H23" s="5">
        <v>2024</v>
      </c>
      <c r="I23" s="2">
        <v>47</v>
      </c>
      <c r="J23" s="2">
        <v>11554</v>
      </c>
      <c r="K23" s="2">
        <v>217.42</v>
      </c>
      <c r="L23" s="2">
        <v>3019075</v>
      </c>
      <c r="N23" s="7">
        <f t="shared" si="0"/>
        <v>4.0678552882118749E-3</v>
      </c>
      <c r="O23" s="7">
        <f t="shared" si="1"/>
        <v>7.2015435191242344E-5</v>
      </c>
      <c r="P23" s="7">
        <f t="shared" ca="1" si="2"/>
        <v>6.942907722947555E-3</v>
      </c>
      <c r="Q23" s="7">
        <f t="shared" ca="1" si="2"/>
        <v>1.0868143109445512E-4</v>
      </c>
      <c r="R23" s="8">
        <f t="shared" ca="1" si="3"/>
        <v>-0.70677352831778828</v>
      </c>
      <c r="S23" s="8">
        <f t="shared" ca="1" si="4"/>
        <v>-0.50914079468996465</v>
      </c>
      <c r="W23" s="10">
        <v>5</v>
      </c>
      <c r="X23" s="11">
        <v>2.2485667228546835E-2</v>
      </c>
      <c r="Y23" s="12">
        <f t="shared" si="5"/>
        <v>7.0387205969465799E-3</v>
      </c>
    </row>
    <row r="24" spans="1:25" x14ac:dyDescent="0.3">
      <c r="A24">
        <v>2017</v>
      </c>
      <c r="B24" t="s">
        <v>8</v>
      </c>
      <c r="C24">
        <v>10586</v>
      </c>
      <c r="D24">
        <v>70</v>
      </c>
      <c r="E24">
        <v>224.8</v>
      </c>
      <c r="F24">
        <v>2085041</v>
      </c>
      <c r="H24" s="4" t="s">
        <v>8</v>
      </c>
      <c r="I24" s="2">
        <v>753</v>
      </c>
      <c r="J24" s="2">
        <v>108456</v>
      </c>
      <c r="K24" s="2">
        <v>2337.54</v>
      </c>
      <c r="L24" s="2">
        <v>21508182</v>
      </c>
      <c r="N24" s="7">
        <f t="shared" si="0"/>
        <v>6.942907722947555E-3</v>
      </c>
      <c r="O24" s="7">
        <f t="shared" si="1"/>
        <v>1.0868143109445512E-4</v>
      </c>
      <c r="P24" s="7">
        <f t="shared" ca="1" si="2"/>
        <v>6.8407361017439059E-3</v>
      </c>
      <c r="Q24" s="7">
        <f t="shared" ca="1" si="2"/>
        <v>1.0909516470394548E-4</v>
      </c>
      <c r="R24" s="8">
        <f t="shared" ca="1" si="3"/>
        <v>1.4715969919339988E-2</v>
      </c>
      <c r="S24" s="8">
        <f ca="1">1- Q24/O24</f>
        <v>-3.8068472721046742E-3</v>
      </c>
      <c r="W24" s="10">
        <v>6</v>
      </c>
      <c r="X24" s="11">
        <v>2.2496865743113714E-2</v>
      </c>
      <c r="Y24" s="12">
        <f t="shared" si="5"/>
        <v>2.3410587915929121E-2</v>
      </c>
    </row>
    <row r="25" spans="1:25" x14ac:dyDescent="0.3">
      <c r="A25">
        <v>2018</v>
      </c>
      <c r="B25" t="s">
        <v>8</v>
      </c>
      <c r="C25">
        <v>10690</v>
      </c>
      <c r="D25">
        <v>77</v>
      </c>
      <c r="E25">
        <v>229.64</v>
      </c>
      <c r="F25">
        <v>2132166</v>
      </c>
      <c r="H25" s="5">
        <v>2015</v>
      </c>
      <c r="I25" s="2">
        <v>71</v>
      </c>
      <c r="J25" s="2">
        <v>10379</v>
      </c>
      <c r="K25" s="2">
        <v>220</v>
      </c>
      <c r="L25" s="2">
        <v>2016588</v>
      </c>
      <c r="N25" s="7">
        <f t="shared" si="0"/>
        <v>6.8407361017439059E-3</v>
      </c>
      <c r="O25" s="7">
        <f t="shared" si="1"/>
        <v>1.0909516470394548E-4</v>
      </c>
      <c r="P25" s="7">
        <f t="shared" ca="1" si="2"/>
        <v>6.868918145392101E-3</v>
      </c>
      <c r="Q25" s="7">
        <f t="shared" ca="1" si="2"/>
        <v>1.0907940779169403E-4</v>
      </c>
      <c r="R25" s="8">
        <f t="shared" ca="1" si="3"/>
        <v>-4.1197384651354696E-3</v>
      </c>
      <c r="S25" s="8">
        <f t="shared" ca="1" si="4"/>
        <v>1.444327280151203E-4</v>
      </c>
      <c r="W25" s="10">
        <v>7</v>
      </c>
      <c r="X25" s="11">
        <v>3.7329176900308569E-2</v>
      </c>
      <c r="Y25" s="12">
        <f t="shared" si="5"/>
        <v>4.2199576580760387E-2</v>
      </c>
    </row>
    <row r="26" spans="1:25" x14ac:dyDescent="0.3">
      <c r="A26">
        <v>2019</v>
      </c>
      <c r="B26" t="s">
        <v>8</v>
      </c>
      <c r="C26">
        <v>10794</v>
      </c>
      <c r="D26">
        <v>76</v>
      </c>
      <c r="E26">
        <v>235.32</v>
      </c>
      <c r="F26">
        <v>2164591</v>
      </c>
      <c r="H26" s="5">
        <v>2016</v>
      </c>
      <c r="I26" s="2">
        <v>72</v>
      </c>
      <c r="J26" s="2">
        <v>10482</v>
      </c>
      <c r="K26" s="2">
        <v>222.79</v>
      </c>
      <c r="L26" s="2">
        <v>2042457</v>
      </c>
      <c r="N26" s="7">
        <f t="shared" si="0"/>
        <v>6.868918145392101E-3</v>
      </c>
      <c r="O26" s="7">
        <f t="shared" si="1"/>
        <v>1.0907940779169403E-4</v>
      </c>
      <c r="P26" s="7">
        <f t="shared" ca="1" si="2"/>
        <v>6.6125070848290198E-3</v>
      </c>
      <c r="Q26" s="7">
        <f t="shared" ca="1" si="2"/>
        <v>1.0781562568793612E-4</v>
      </c>
      <c r="R26" s="8">
        <f t="shared" ca="1" si="3"/>
        <v>3.7329176900308569E-2</v>
      </c>
      <c r="S26" s="8">
        <f t="shared" ca="1" si="4"/>
        <v>1.1585890768414431E-2</v>
      </c>
      <c r="W26" s="10">
        <v>8</v>
      </c>
      <c r="X26" s="11">
        <v>4.7466491185536586E-2</v>
      </c>
      <c r="Y26" s="12">
        <f t="shared" si="5"/>
        <v>6.7849062721239195E-2</v>
      </c>
    </row>
    <row r="27" spans="1:25" x14ac:dyDescent="0.3">
      <c r="A27">
        <v>2020</v>
      </c>
      <c r="B27" t="s">
        <v>8</v>
      </c>
      <c r="C27">
        <v>10897</v>
      </c>
      <c r="D27">
        <v>75</v>
      </c>
      <c r="E27">
        <v>230.95</v>
      </c>
      <c r="F27">
        <v>2153669</v>
      </c>
      <c r="H27" s="5">
        <v>2017</v>
      </c>
      <c r="I27" s="2">
        <v>70</v>
      </c>
      <c r="J27" s="2">
        <v>10586</v>
      </c>
      <c r="K27" s="2">
        <v>224.8</v>
      </c>
      <c r="L27" s="2">
        <v>2085041</v>
      </c>
      <c r="N27" s="7">
        <f t="shared" si="0"/>
        <v>6.6125070848290198E-3</v>
      </c>
      <c r="O27" s="7">
        <f t="shared" si="1"/>
        <v>1.0781562568793612E-4</v>
      </c>
      <c r="P27" s="7">
        <f t="shared" ca="1" si="2"/>
        <v>7.2029934518241349E-3</v>
      </c>
      <c r="Q27" s="7">
        <f t="shared" ca="1" si="2"/>
        <v>1.0770268356216166E-4</v>
      </c>
      <c r="R27" s="8">
        <f t="shared" ca="1" si="3"/>
        <v>-8.9298409728718386E-2</v>
      </c>
      <c r="S27" s="8">
        <f t="shared" ca="1" si="4"/>
        <v>1.0475487672015893E-3</v>
      </c>
      <c r="W27" s="10">
        <v>9</v>
      </c>
      <c r="X27" s="11">
        <v>6.9608027026968777E-2</v>
      </c>
      <c r="Y27" s="12"/>
    </row>
    <row r="28" spans="1:25" x14ac:dyDescent="0.3">
      <c r="A28">
        <v>2021</v>
      </c>
      <c r="B28" t="s">
        <v>8</v>
      </c>
      <c r="C28">
        <v>11001</v>
      </c>
      <c r="D28">
        <v>78</v>
      </c>
      <c r="E28">
        <v>239.99</v>
      </c>
      <c r="F28">
        <v>2207543</v>
      </c>
      <c r="H28" s="5">
        <v>2018</v>
      </c>
      <c r="I28" s="2">
        <v>77</v>
      </c>
      <c r="J28" s="2">
        <v>10690</v>
      </c>
      <c r="K28" s="2">
        <v>229.64</v>
      </c>
      <c r="L28" s="2">
        <v>2132166</v>
      </c>
      <c r="N28" s="7">
        <f t="shared" si="0"/>
        <v>7.2029934518241349E-3</v>
      </c>
      <c r="O28" s="7">
        <f t="shared" si="1"/>
        <v>1.0770268356216166E-4</v>
      </c>
      <c r="P28" s="7">
        <f t="shared" ca="1" si="2"/>
        <v>7.0409486751899205E-3</v>
      </c>
      <c r="Q28" s="7">
        <f t="shared" ca="1" si="2"/>
        <v>1.0871337818553251E-4</v>
      </c>
      <c r="R28" s="8">
        <f t="shared" ca="1" si="3"/>
        <v>2.2496865743113714E-2</v>
      </c>
      <c r="S28" s="8">
        <f t="shared" ca="1" si="4"/>
        <v>-9.3841173677675638E-3</v>
      </c>
      <c r="W28" s="10"/>
      <c r="X28" s="10"/>
      <c r="Y28" s="10"/>
    </row>
    <row r="29" spans="1:25" x14ac:dyDescent="0.3">
      <c r="A29">
        <v>2022</v>
      </c>
      <c r="B29" t="s">
        <v>8</v>
      </c>
      <c r="C29">
        <v>11105</v>
      </c>
      <c r="D29">
        <v>75</v>
      </c>
      <c r="E29">
        <v>241.86</v>
      </c>
      <c r="F29">
        <v>2210197</v>
      </c>
      <c r="H29" s="5">
        <v>2019</v>
      </c>
      <c r="I29" s="2">
        <v>76</v>
      </c>
      <c r="J29" s="2">
        <v>10794</v>
      </c>
      <c r="K29" s="2">
        <v>235.32</v>
      </c>
      <c r="L29" s="2">
        <v>2164591</v>
      </c>
      <c r="N29" s="7">
        <f t="shared" si="0"/>
        <v>7.0409486751899205E-3</v>
      </c>
      <c r="O29" s="7">
        <f t="shared" si="1"/>
        <v>1.0871337818553251E-4</v>
      </c>
      <c r="P29" s="7">
        <f t="shared" ca="1" si="2"/>
        <v>6.8826282463063226E-3</v>
      </c>
      <c r="Q29" s="7">
        <f t="shared" ca="1" si="2"/>
        <v>1.0723560584286628E-4</v>
      </c>
      <c r="R29" s="8">
        <f t="shared" ca="1" si="3"/>
        <v>2.2485667228546835E-2</v>
      </c>
      <c r="S29" s="8">
        <f t="shared" ca="1" si="4"/>
        <v>1.3593288768418366E-2</v>
      </c>
    </row>
    <row r="30" spans="1:25" x14ac:dyDescent="0.3">
      <c r="A30">
        <v>2023</v>
      </c>
      <c r="B30" t="s">
        <v>8</v>
      </c>
      <c r="C30">
        <v>11209</v>
      </c>
      <c r="D30">
        <v>82</v>
      </c>
      <c r="E30">
        <v>249.58</v>
      </c>
      <c r="F30">
        <v>2292064</v>
      </c>
      <c r="H30" s="5">
        <v>2020</v>
      </c>
      <c r="I30" s="2">
        <v>75</v>
      </c>
      <c r="J30" s="2">
        <v>10897</v>
      </c>
      <c r="K30" s="2">
        <v>230.95</v>
      </c>
      <c r="L30" s="2">
        <v>2153669</v>
      </c>
      <c r="N30" s="7">
        <f t="shared" si="0"/>
        <v>6.8826282463063226E-3</v>
      </c>
      <c r="O30" s="7">
        <f t="shared" si="1"/>
        <v>1.0723560584286628E-4</v>
      </c>
      <c r="P30" s="7">
        <f t="shared" ca="1" si="2"/>
        <v>7.0902645214071447E-3</v>
      </c>
      <c r="Q30" s="7">
        <f t="shared" ca="1" si="2"/>
        <v>1.0871362415137554E-4</v>
      </c>
      <c r="R30" s="8">
        <f t="shared" ca="1" si="3"/>
        <v>-3.016816653031551E-2</v>
      </c>
      <c r="S30" s="8">
        <f t="shared" ca="1" si="4"/>
        <v>-1.378290631075485E-2</v>
      </c>
    </row>
    <row r="31" spans="1:25" x14ac:dyDescent="0.3">
      <c r="A31">
        <v>2024</v>
      </c>
      <c r="B31" t="s">
        <v>8</v>
      </c>
      <c r="C31">
        <v>11313</v>
      </c>
      <c r="D31">
        <v>77</v>
      </c>
      <c r="E31">
        <v>242.61</v>
      </c>
      <c r="F31">
        <v>2203866</v>
      </c>
      <c r="H31" s="5">
        <v>2021</v>
      </c>
      <c r="I31" s="2">
        <v>78</v>
      </c>
      <c r="J31" s="2">
        <v>11001</v>
      </c>
      <c r="K31" s="2">
        <v>239.99</v>
      </c>
      <c r="L31" s="2">
        <v>2207543</v>
      </c>
      <c r="N31" s="7">
        <f t="shared" si="0"/>
        <v>7.0902645214071447E-3</v>
      </c>
      <c r="O31" s="7">
        <f t="shared" si="1"/>
        <v>1.0871362415137554E-4</v>
      </c>
      <c r="P31" s="7">
        <f t="shared" ca="1" si="2"/>
        <v>6.7537145429986496E-3</v>
      </c>
      <c r="Q31" s="7">
        <f t="shared" ca="1" si="2"/>
        <v>1.0942915948216382E-4</v>
      </c>
      <c r="R31" s="8">
        <f t="shared" ca="1" si="3"/>
        <v>4.7466491185536586E-2</v>
      </c>
      <c r="S31" s="8">
        <f t="shared" ca="1" si="4"/>
        <v>-6.5818367879260098E-3</v>
      </c>
    </row>
    <row r="32" spans="1:25" x14ac:dyDescent="0.3">
      <c r="A32">
        <v>2015</v>
      </c>
      <c r="B32" t="s">
        <v>9</v>
      </c>
      <c r="C32">
        <v>10206</v>
      </c>
      <c r="D32">
        <v>152</v>
      </c>
      <c r="E32">
        <v>221</v>
      </c>
      <c r="F32">
        <v>2766702</v>
      </c>
      <c r="H32" s="5">
        <v>2022</v>
      </c>
      <c r="I32" s="2">
        <v>75</v>
      </c>
      <c r="J32" s="2">
        <v>11105</v>
      </c>
      <c r="K32" s="2">
        <v>241.86</v>
      </c>
      <c r="L32" s="2">
        <v>2210197</v>
      </c>
      <c r="N32" s="7">
        <f t="shared" si="0"/>
        <v>6.7537145429986496E-3</v>
      </c>
      <c r="O32" s="7">
        <f t="shared" si="1"/>
        <v>1.0942915948216382E-4</v>
      </c>
      <c r="P32" s="7">
        <f t="shared" ca="1" si="2"/>
        <v>7.3155500044607014E-3</v>
      </c>
      <c r="Q32" s="7">
        <f t="shared" ca="1" si="2"/>
        <v>1.0888875703296243E-4</v>
      </c>
      <c r="R32" s="8">
        <f t="shared" ca="1" si="3"/>
        <v>-8.3189103993814406E-2</v>
      </c>
      <c r="S32" s="8">
        <f t="shared" ca="1" si="4"/>
        <v>4.938377044643838E-3</v>
      </c>
    </row>
    <row r="33" spans="1:25" x14ac:dyDescent="0.3">
      <c r="A33">
        <v>2016</v>
      </c>
      <c r="B33" t="s">
        <v>9</v>
      </c>
      <c r="C33">
        <v>10308</v>
      </c>
      <c r="D33">
        <v>154</v>
      </c>
      <c r="E33">
        <v>224.13</v>
      </c>
      <c r="F33">
        <v>2800612</v>
      </c>
      <c r="H33" s="5">
        <v>2023</v>
      </c>
      <c r="I33" s="2">
        <v>82</v>
      </c>
      <c r="J33" s="2">
        <v>11209</v>
      </c>
      <c r="K33" s="2">
        <v>249.58</v>
      </c>
      <c r="L33" s="2">
        <v>2292064</v>
      </c>
      <c r="N33" s="7">
        <f t="shared" si="0"/>
        <v>7.3155500044607014E-3</v>
      </c>
      <c r="O33" s="7">
        <f t="shared" si="1"/>
        <v>1.0888875703296243E-4</v>
      </c>
      <c r="P33" s="7">
        <f t="shared" ca="1" si="2"/>
        <v>6.8063290020330593E-3</v>
      </c>
      <c r="Q33" s="7">
        <f t="shared" ca="1" si="2"/>
        <v>1.100838254231428E-4</v>
      </c>
      <c r="R33" s="8">
        <f t="shared" ca="1" si="3"/>
        <v>6.9608027026968777E-2</v>
      </c>
      <c r="S33" s="8">
        <f t="shared" ca="1" si="4"/>
        <v>-1.0975131159028706E-2</v>
      </c>
    </row>
    <row r="34" spans="1:25" x14ac:dyDescent="0.3">
      <c r="A34">
        <v>2017</v>
      </c>
      <c r="B34" t="s">
        <v>9</v>
      </c>
      <c r="C34">
        <v>10410</v>
      </c>
      <c r="D34">
        <v>150</v>
      </c>
      <c r="E34">
        <v>227.42</v>
      </c>
      <c r="F34">
        <v>2828295</v>
      </c>
      <c r="H34" s="5">
        <v>2024</v>
      </c>
      <c r="I34" s="2">
        <v>77</v>
      </c>
      <c r="J34" s="2">
        <v>11313</v>
      </c>
      <c r="K34" s="2">
        <v>242.61</v>
      </c>
      <c r="L34" s="2">
        <v>2203866</v>
      </c>
      <c r="N34" s="7">
        <f t="shared" si="0"/>
        <v>6.8063290020330593E-3</v>
      </c>
      <c r="O34" s="7">
        <f t="shared" si="1"/>
        <v>1.100838254231428E-4</v>
      </c>
      <c r="P34" s="7">
        <f t="shared" ca="1" si="2"/>
        <v>1.4758556024378809E-2</v>
      </c>
      <c r="Q34" s="7">
        <f ca="1">OFFSET(O33,2,0)</f>
        <v>8.0373048874019616E-5</v>
      </c>
      <c r="R34" s="8"/>
      <c r="S34" s="8"/>
      <c r="W34" s="10"/>
      <c r="X34" s="10" t="s">
        <v>30</v>
      </c>
      <c r="Y34" s="10" t="s">
        <v>31</v>
      </c>
    </row>
    <row r="35" spans="1:25" x14ac:dyDescent="0.3">
      <c r="A35">
        <v>2018</v>
      </c>
      <c r="B35" t="s">
        <v>9</v>
      </c>
      <c r="C35">
        <v>10512</v>
      </c>
      <c r="D35">
        <v>152</v>
      </c>
      <c r="E35">
        <v>232.66</v>
      </c>
      <c r="F35">
        <v>2862633</v>
      </c>
      <c r="H35" s="4" t="s">
        <v>9</v>
      </c>
      <c r="I35" s="2">
        <v>1574</v>
      </c>
      <c r="J35" s="2">
        <v>106650</v>
      </c>
      <c r="K35" s="2">
        <v>2334.71</v>
      </c>
      <c r="L35" s="2">
        <v>29048419</v>
      </c>
      <c r="N35" s="7">
        <f t="shared" si="0"/>
        <v>1.4758556024378809E-2</v>
      </c>
      <c r="O35" s="7">
        <f t="shared" si="1"/>
        <v>8.0373048874019616E-5</v>
      </c>
      <c r="P35" s="7">
        <f t="shared" ca="1" si="2"/>
        <v>1.4893200078385264E-2</v>
      </c>
      <c r="Q35" s="7">
        <f t="shared" ca="1" si="2"/>
        <v>7.9878497937255254E-5</v>
      </c>
      <c r="R35" s="8">
        <f t="shared" ca="1" si="3"/>
        <v>-9.1231183988491615E-3</v>
      </c>
      <c r="S35" s="8">
        <f t="shared" ca="1" si="4"/>
        <v>6.1531936848575608E-3</v>
      </c>
      <c r="W35" s="10" t="s">
        <v>37</v>
      </c>
      <c r="X35" s="11">
        <v>9.8468271334792856E-3</v>
      </c>
      <c r="Y35" s="11">
        <v>-3.2567154171339002E-3</v>
      </c>
    </row>
    <row r="36" spans="1:25" x14ac:dyDescent="0.3">
      <c r="A36">
        <v>2019</v>
      </c>
      <c r="B36" t="s">
        <v>9</v>
      </c>
      <c r="C36">
        <v>10614</v>
      </c>
      <c r="D36">
        <v>162</v>
      </c>
      <c r="E36">
        <v>236.04</v>
      </c>
      <c r="F36">
        <v>2896650</v>
      </c>
      <c r="H36" s="5">
        <v>2015</v>
      </c>
      <c r="I36" s="2">
        <v>152</v>
      </c>
      <c r="J36" s="2">
        <v>10206</v>
      </c>
      <c r="K36" s="2">
        <v>221</v>
      </c>
      <c r="L36" s="2">
        <v>2766702</v>
      </c>
      <c r="N36" s="7">
        <f t="shared" si="0"/>
        <v>1.4893200078385264E-2</v>
      </c>
      <c r="O36" s="7">
        <f t="shared" si="1"/>
        <v>7.9878497937255254E-5</v>
      </c>
      <c r="P36" s="7">
        <f t="shared" ca="1" si="2"/>
        <v>1.4939852541715173E-2</v>
      </c>
      <c r="Q36" s="7">
        <f t="shared" ca="1" si="2"/>
        <v>8.0028936532443624E-5</v>
      </c>
      <c r="R36" s="8">
        <f t="shared" ca="1" si="3"/>
        <v>-3.1324673733226227E-3</v>
      </c>
      <c r="S36" s="8">
        <f t="shared" ca="1" si="4"/>
        <v>-1.8833428153159915E-3</v>
      </c>
      <c r="W36" s="10"/>
      <c r="X36" s="11">
        <v>-3.7310256774010453E-2</v>
      </c>
      <c r="Y36" s="11">
        <v>9.0972636419779374E-3</v>
      </c>
    </row>
    <row r="37" spans="1:25" x14ac:dyDescent="0.3">
      <c r="A37">
        <v>2020</v>
      </c>
      <c r="B37" t="s">
        <v>9</v>
      </c>
      <c r="C37">
        <v>10716</v>
      </c>
      <c r="D37">
        <v>157</v>
      </c>
      <c r="E37">
        <v>232.05</v>
      </c>
      <c r="F37">
        <v>2912355</v>
      </c>
      <c r="H37" s="5">
        <v>2016</v>
      </c>
      <c r="I37" s="2">
        <v>154</v>
      </c>
      <c r="J37" s="2">
        <v>10308</v>
      </c>
      <c r="K37" s="2">
        <v>224.13</v>
      </c>
      <c r="L37" s="2">
        <v>2800612</v>
      </c>
      <c r="N37" s="7">
        <f t="shared" si="0"/>
        <v>1.4939852541715173E-2</v>
      </c>
      <c r="O37" s="7">
        <f t="shared" si="1"/>
        <v>8.0028936532443624E-5</v>
      </c>
      <c r="P37" s="7">
        <f t="shared" ca="1" si="2"/>
        <v>1.4409221902017291E-2</v>
      </c>
      <c r="Q37" s="7">
        <f t="shared" ca="1" si="2"/>
        <v>8.0408868240406322E-5</v>
      </c>
      <c r="R37" s="8">
        <f t="shared" ca="1" si="3"/>
        <v>3.5517796324712747E-2</v>
      </c>
      <c r="S37" s="8">
        <f t="shared" ca="1" si="4"/>
        <v>-4.7474291728051288E-3</v>
      </c>
      <c r="W37" s="10"/>
      <c r="X37" s="11">
        <v>-3.5359856951274082E-2</v>
      </c>
      <c r="Y37" s="11">
        <v>9.5691483391148191E-3</v>
      </c>
    </row>
    <row r="38" spans="1:25" x14ac:dyDescent="0.3">
      <c r="A38">
        <v>2021</v>
      </c>
      <c r="B38" t="s">
        <v>9</v>
      </c>
      <c r="C38">
        <v>10818</v>
      </c>
      <c r="D38">
        <v>157</v>
      </c>
      <c r="E38">
        <v>238</v>
      </c>
      <c r="F38">
        <v>2992695</v>
      </c>
      <c r="H38" s="5">
        <v>2017</v>
      </c>
      <c r="I38" s="2">
        <v>150</v>
      </c>
      <c r="J38" s="2">
        <v>10410</v>
      </c>
      <c r="K38" s="2">
        <v>227.42</v>
      </c>
      <c r="L38" s="2">
        <v>2828295</v>
      </c>
      <c r="N38" s="7">
        <f t="shared" si="0"/>
        <v>1.4409221902017291E-2</v>
      </c>
      <c r="O38" s="7">
        <f t="shared" si="1"/>
        <v>8.0408868240406322E-5</v>
      </c>
      <c r="P38" s="7">
        <f t="shared" ca="1" si="2"/>
        <v>1.4459665144596651E-2</v>
      </c>
      <c r="Q38" s="7">
        <f t="shared" ca="1" si="2"/>
        <v>8.1274826357412912E-5</v>
      </c>
      <c r="R38" s="8">
        <f t="shared" ca="1" si="3"/>
        <v>-3.5007610350075158E-3</v>
      </c>
      <c r="S38" s="8">
        <f t="shared" ca="1" si="4"/>
        <v>-1.0769435460993515E-2</v>
      </c>
      <c r="W38" s="10"/>
      <c r="X38" s="11">
        <v>5.2709788190728357E-2</v>
      </c>
      <c r="Y38" s="11">
        <v>-4.1383313281209144E-2</v>
      </c>
    </row>
    <row r="39" spans="1:25" x14ac:dyDescent="0.3">
      <c r="A39">
        <v>2022</v>
      </c>
      <c r="B39" t="s">
        <v>9</v>
      </c>
      <c r="C39">
        <v>10920</v>
      </c>
      <c r="D39">
        <v>160</v>
      </c>
      <c r="E39">
        <v>236.71</v>
      </c>
      <c r="F39">
        <v>2956583</v>
      </c>
      <c r="H39" s="5">
        <v>2018</v>
      </c>
      <c r="I39" s="2">
        <v>152</v>
      </c>
      <c r="J39" s="2">
        <v>10512</v>
      </c>
      <c r="K39" s="2">
        <v>232.66</v>
      </c>
      <c r="L39" s="2">
        <v>2862633</v>
      </c>
      <c r="N39" s="7">
        <f t="shared" si="0"/>
        <v>1.4459665144596651E-2</v>
      </c>
      <c r="O39" s="7">
        <f t="shared" si="1"/>
        <v>8.1274826357412912E-5</v>
      </c>
      <c r="P39" s="7">
        <f t="shared" ca="1" si="2"/>
        <v>1.5262860373092142E-2</v>
      </c>
      <c r="Q39" s="7">
        <f t="shared" ca="1" si="2"/>
        <v>8.1487235254518151E-5</v>
      </c>
      <c r="R39" s="8">
        <f t="shared" ca="1" si="3"/>
        <v>-5.5547291065425108E-2</v>
      </c>
      <c r="S39" s="8">
        <f t="shared" ca="1" si="4"/>
        <v>-2.6134647913138576E-3</v>
      </c>
      <c r="W39" s="10"/>
      <c r="X39" s="11">
        <v>5.4578938556839152E-2</v>
      </c>
      <c r="Y39" s="11">
        <v>1.0303658500298019E-2</v>
      </c>
    </row>
    <row r="40" spans="1:25" x14ac:dyDescent="0.3">
      <c r="A40">
        <v>2023</v>
      </c>
      <c r="B40" t="s">
        <v>9</v>
      </c>
      <c r="C40">
        <v>11022</v>
      </c>
      <c r="D40">
        <v>172</v>
      </c>
      <c r="E40">
        <v>241.35</v>
      </c>
      <c r="F40">
        <v>3030332</v>
      </c>
      <c r="H40" s="5">
        <v>2019</v>
      </c>
      <c r="I40" s="2">
        <v>162</v>
      </c>
      <c r="J40" s="2">
        <v>10614</v>
      </c>
      <c r="K40" s="2">
        <v>236.04</v>
      </c>
      <c r="L40" s="2">
        <v>2896650</v>
      </c>
      <c r="N40" s="7">
        <f t="shared" si="0"/>
        <v>1.5262860373092142E-2</v>
      </c>
      <c r="O40" s="7">
        <f t="shared" si="1"/>
        <v>8.1487235254518151E-5</v>
      </c>
      <c r="P40" s="7">
        <f t="shared" ca="1" si="2"/>
        <v>1.4650989175065323E-2</v>
      </c>
      <c r="Q40" s="7">
        <f t="shared" ca="1" si="2"/>
        <v>7.9677786533578505E-5</v>
      </c>
      <c r="R40" s="8">
        <f t="shared" ca="1" si="3"/>
        <v>4.0088894418868204E-2</v>
      </c>
      <c r="S40" s="8">
        <f t="shared" ca="1" si="4"/>
        <v>2.220530265001619E-2</v>
      </c>
      <c r="W40" s="10"/>
      <c r="X40" s="11">
        <v>9.3823299452697739E-3</v>
      </c>
      <c r="Y40" s="11">
        <v>-3.038508243396465E-2</v>
      </c>
    </row>
    <row r="41" spans="1:25" x14ac:dyDescent="0.3">
      <c r="A41">
        <v>2024</v>
      </c>
      <c r="B41" t="s">
        <v>9</v>
      </c>
      <c r="C41">
        <v>11124</v>
      </c>
      <c r="D41">
        <v>158</v>
      </c>
      <c r="E41">
        <v>245.35</v>
      </c>
      <c r="F41">
        <v>3001562</v>
      </c>
      <c r="H41" s="5">
        <v>2020</v>
      </c>
      <c r="I41" s="2">
        <v>157</v>
      </c>
      <c r="J41" s="2">
        <v>10716</v>
      </c>
      <c r="K41" s="2">
        <v>232.05</v>
      </c>
      <c r="L41" s="2">
        <v>2912355</v>
      </c>
      <c r="N41" s="7">
        <f t="shared" si="0"/>
        <v>1.4650989175065323E-2</v>
      </c>
      <c r="O41" s="7">
        <f t="shared" si="1"/>
        <v>7.9677786533578505E-5</v>
      </c>
      <c r="P41" s="7">
        <f t="shared" ca="1" si="2"/>
        <v>1.451284895544463E-2</v>
      </c>
      <c r="Q41" s="7">
        <f t="shared" ca="1" si="2"/>
        <v>7.9526981533367086E-5</v>
      </c>
      <c r="R41" s="8">
        <f t="shared" ca="1" si="3"/>
        <v>9.4287298946200693E-3</v>
      </c>
      <c r="S41" s="8">
        <f t="shared" ca="1" si="4"/>
        <v>1.892685612543521E-3</v>
      </c>
      <c r="W41" s="10"/>
      <c r="X41" s="11">
        <v>-3.7791984263584988E-2</v>
      </c>
      <c r="Y41" s="11">
        <v>1.8524650401580467E-2</v>
      </c>
    </row>
    <row r="42" spans="1:25" x14ac:dyDescent="0.3">
      <c r="A42">
        <v>2015</v>
      </c>
      <c r="B42" t="s">
        <v>10</v>
      </c>
      <c r="C42">
        <v>10709</v>
      </c>
      <c r="D42">
        <v>318</v>
      </c>
      <c r="E42">
        <v>206</v>
      </c>
      <c r="F42">
        <v>1521959</v>
      </c>
      <c r="H42" s="5">
        <v>2021</v>
      </c>
      <c r="I42" s="2">
        <v>157</v>
      </c>
      <c r="J42" s="2">
        <v>10818</v>
      </c>
      <c r="K42" s="2">
        <v>238</v>
      </c>
      <c r="L42" s="2">
        <v>2992695</v>
      </c>
      <c r="N42" s="7">
        <f t="shared" si="0"/>
        <v>1.451284895544463E-2</v>
      </c>
      <c r="O42" s="7">
        <f t="shared" si="1"/>
        <v>7.9526981533367086E-5</v>
      </c>
      <c r="P42" s="7">
        <f t="shared" ca="1" si="2"/>
        <v>1.4652014652014652E-2</v>
      </c>
      <c r="Q42" s="7">
        <f t="shared" ca="1" si="2"/>
        <v>8.0062017538489534E-5</v>
      </c>
      <c r="R42" s="8">
        <f t="shared" ca="1" si="3"/>
        <v>-9.5891369776719415E-3</v>
      </c>
      <c r="S42" s="8">
        <f t="shared" ca="1" si="4"/>
        <v>-6.7277293165963759E-3</v>
      </c>
      <c r="W42" s="10"/>
      <c r="X42" s="11">
        <v>-8.0863202282029034E-2</v>
      </c>
      <c r="Y42" s="11">
        <v>2.940892089092928E-2</v>
      </c>
    </row>
    <row r="43" spans="1:25" x14ac:dyDescent="0.3">
      <c r="A43">
        <v>2016</v>
      </c>
      <c r="B43" t="s">
        <v>10</v>
      </c>
      <c r="C43">
        <v>10816</v>
      </c>
      <c r="D43">
        <v>319</v>
      </c>
      <c r="E43">
        <v>209.89</v>
      </c>
      <c r="F43">
        <v>1548423</v>
      </c>
      <c r="H43" s="5">
        <v>2022</v>
      </c>
      <c r="I43" s="2">
        <v>160</v>
      </c>
      <c r="J43" s="2">
        <v>10920</v>
      </c>
      <c r="K43" s="2">
        <v>236.71</v>
      </c>
      <c r="L43" s="2">
        <v>2956583</v>
      </c>
      <c r="N43" s="7">
        <f t="shared" si="0"/>
        <v>1.4652014652014652E-2</v>
      </c>
      <c r="O43" s="7">
        <f t="shared" si="1"/>
        <v>8.0062017538489534E-5</v>
      </c>
      <c r="P43" s="7">
        <f t="shared" ca="1" si="2"/>
        <v>1.5605153329704228E-2</v>
      </c>
      <c r="Q43" s="7">
        <f t="shared" ca="1" si="2"/>
        <v>7.9644738596299015E-5</v>
      </c>
      <c r="R43" s="8">
        <f t="shared" ca="1" si="3"/>
        <v>-6.5051714752313528E-2</v>
      </c>
      <c r="S43" s="8">
        <f t="shared" ca="1" si="4"/>
        <v>5.2119463763190543E-3</v>
      </c>
      <c r="W43" s="10"/>
      <c r="X43" s="11">
        <v>9.2084142941623037E-3</v>
      </c>
      <c r="Y43" s="11">
        <v>-4.759351767497777E-2</v>
      </c>
    </row>
    <row r="44" spans="1:25" x14ac:dyDescent="0.3">
      <c r="A44">
        <v>2017</v>
      </c>
      <c r="B44" t="s">
        <v>10</v>
      </c>
      <c r="C44">
        <v>10923</v>
      </c>
      <c r="D44">
        <v>328</v>
      </c>
      <c r="E44">
        <v>212.81</v>
      </c>
      <c r="F44">
        <v>1576504</v>
      </c>
      <c r="H44" s="5">
        <v>2023</v>
      </c>
      <c r="I44" s="2">
        <v>172</v>
      </c>
      <c r="J44" s="2">
        <v>11022</v>
      </c>
      <c r="K44" s="2">
        <v>241.35</v>
      </c>
      <c r="L44" s="2">
        <v>3030332</v>
      </c>
      <c r="N44" s="7">
        <f t="shared" si="0"/>
        <v>1.5605153329704228E-2</v>
      </c>
      <c r="O44" s="7">
        <f t="shared" si="1"/>
        <v>7.9644738596299015E-5</v>
      </c>
      <c r="P44" s="7">
        <f t="shared" ca="1" si="2"/>
        <v>1.4203523912261776E-2</v>
      </c>
      <c r="Q44" s="7">
        <f t="shared" ca="1" si="2"/>
        <v>8.1740773637192896E-5</v>
      </c>
      <c r="R44" s="8">
        <f t="shared" ca="1" si="3"/>
        <v>8.9818368831690143E-2</v>
      </c>
      <c r="S44" s="8">
        <f t="shared" ca="1" si="4"/>
        <v>-2.6317307054245065E-2</v>
      </c>
      <c r="W44" s="10"/>
      <c r="X44" s="11"/>
      <c r="Y44" s="11"/>
    </row>
    <row r="45" spans="1:25" x14ac:dyDescent="0.3">
      <c r="A45">
        <v>2018</v>
      </c>
      <c r="B45" t="s">
        <v>10</v>
      </c>
      <c r="C45">
        <v>11030</v>
      </c>
      <c r="D45">
        <v>346</v>
      </c>
      <c r="E45">
        <v>217.77</v>
      </c>
      <c r="F45">
        <v>1597065</v>
      </c>
      <c r="H45" s="5">
        <v>2024</v>
      </c>
      <c r="I45" s="2">
        <v>158</v>
      </c>
      <c r="J45" s="2">
        <v>11124</v>
      </c>
      <c r="K45" s="2">
        <v>245.35</v>
      </c>
      <c r="L45" s="2">
        <v>3001562</v>
      </c>
      <c r="N45" s="7">
        <f t="shared" si="0"/>
        <v>1.4203523912261776E-2</v>
      </c>
      <c r="O45" s="7">
        <f t="shared" si="1"/>
        <v>8.1740773637192896E-5</v>
      </c>
      <c r="P45" s="7">
        <f t="shared" ca="1" si="2"/>
        <v>2.9909298065323265E-2</v>
      </c>
      <c r="Q45" s="7">
        <f t="shared" ca="1" si="2"/>
        <v>1.3112130736564706E-4</v>
      </c>
      <c r="R45" s="8">
        <f t="shared" ca="1" si="3"/>
        <v>-1.1057660232826332</v>
      </c>
      <c r="S45" s="8">
        <f t="shared" ca="1" si="4"/>
        <v>-0.60411140647665107</v>
      </c>
      <c r="W45" s="10" t="s">
        <v>26</v>
      </c>
      <c r="X45" s="11">
        <f>AVERAGE(X35:X43)</f>
        <v>-6.1776669056021871E-3</v>
      </c>
      <c r="Y45" s="11">
        <f>AVERAGE(Y35:Y43)</f>
        <v>-5.0794430037094385E-3</v>
      </c>
    </row>
    <row r="46" spans="1:25" x14ac:dyDescent="0.3">
      <c r="A46">
        <v>2019</v>
      </c>
      <c r="B46" t="s">
        <v>10</v>
      </c>
      <c r="C46">
        <v>11137</v>
      </c>
      <c r="D46">
        <v>334</v>
      </c>
      <c r="E46">
        <v>216.41</v>
      </c>
      <c r="F46">
        <v>1624746</v>
      </c>
      <c r="H46" s="4" t="s">
        <v>10</v>
      </c>
      <c r="I46" s="2">
        <v>3347</v>
      </c>
      <c r="J46" s="2">
        <v>111905</v>
      </c>
      <c r="K46" s="2">
        <v>2182.5</v>
      </c>
      <c r="L46" s="2">
        <v>16644892</v>
      </c>
      <c r="N46" s="7">
        <f t="shared" si="0"/>
        <v>2.9909298065323265E-2</v>
      </c>
      <c r="O46" s="7">
        <f t="shared" si="1"/>
        <v>1.3112130736564706E-4</v>
      </c>
      <c r="P46" s="7">
        <f t="shared" ca="1" si="2"/>
        <v>2.9694649360351107E-2</v>
      </c>
      <c r="Q46" s="7">
        <f t="shared" ca="1" si="2"/>
        <v>1.353518721594997E-4</v>
      </c>
      <c r="R46" s="8">
        <f t="shared" ca="1" si="3"/>
        <v>7.1766547146427939E-3</v>
      </c>
      <c r="S46" s="8">
        <f t="shared" ca="1" si="4"/>
        <v>-3.2264510466290641E-2</v>
      </c>
      <c r="W46" s="10" t="s">
        <v>27</v>
      </c>
      <c r="X46" s="10">
        <f>_xlfn.STDEV.S(X35:X43)</f>
        <v>4.5128925736695663E-2</v>
      </c>
      <c r="Y46" s="10">
        <f>_xlfn.STDEV.S(Y35:Y43)</f>
        <v>2.7766697197931345E-2</v>
      </c>
    </row>
    <row r="47" spans="1:25" x14ac:dyDescent="0.3">
      <c r="A47">
        <v>2020</v>
      </c>
      <c r="B47" t="s">
        <v>10</v>
      </c>
      <c r="C47">
        <v>11244</v>
      </c>
      <c r="D47">
        <v>321</v>
      </c>
      <c r="E47">
        <v>222.1</v>
      </c>
      <c r="F47">
        <v>1672226</v>
      </c>
      <c r="H47" s="5">
        <v>2015</v>
      </c>
      <c r="I47" s="2">
        <v>318</v>
      </c>
      <c r="J47" s="2">
        <v>10709</v>
      </c>
      <c r="K47" s="2">
        <v>206</v>
      </c>
      <c r="L47" s="2">
        <v>1521959</v>
      </c>
      <c r="N47" s="7">
        <f t="shared" si="0"/>
        <v>2.9694649360351107E-2</v>
      </c>
      <c r="O47" s="7">
        <f t="shared" si="1"/>
        <v>1.353518721594997E-4</v>
      </c>
      <c r="P47" s="7">
        <f t="shared" ca="1" si="2"/>
        <v>2.9493343195266274E-2</v>
      </c>
      <c r="Q47" s="7">
        <f t="shared" ca="1" si="2"/>
        <v>1.3555081524880473E-4</v>
      </c>
      <c r="R47" s="8">
        <f t="shared" ca="1" si="3"/>
        <v>6.7792066726209965E-3</v>
      </c>
      <c r="S47" s="8">
        <f t="shared" ca="1" si="4"/>
        <v>-1.4698214818231747E-3</v>
      </c>
      <c r="W47" s="10"/>
      <c r="X47" s="10"/>
      <c r="Y47" s="10"/>
    </row>
    <row r="48" spans="1:25" x14ac:dyDescent="0.3">
      <c r="A48">
        <v>2021</v>
      </c>
      <c r="B48" t="s">
        <v>10</v>
      </c>
      <c r="C48">
        <v>11351</v>
      </c>
      <c r="D48">
        <v>325</v>
      </c>
      <c r="E48">
        <v>221.34</v>
      </c>
      <c r="F48">
        <v>1750950</v>
      </c>
      <c r="H48" s="5">
        <v>2016</v>
      </c>
      <c r="I48" s="2">
        <v>319</v>
      </c>
      <c r="J48" s="2">
        <v>10816</v>
      </c>
      <c r="K48" s="2">
        <v>209.89</v>
      </c>
      <c r="L48" s="2">
        <v>1548423</v>
      </c>
      <c r="N48" s="7">
        <f t="shared" si="0"/>
        <v>2.9493343195266274E-2</v>
      </c>
      <c r="O48" s="7">
        <f t="shared" si="1"/>
        <v>1.3555081524880473E-4</v>
      </c>
      <c r="P48" s="7">
        <f t="shared" ca="1" si="2"/>
        <v>3.0028380481552687E-2</v>
      </c>
      <c r="Q48" s="7">
        <f t="shared" ca="1" si="2"/>
        <v>1.3498855695894208E-4</v>
      </c>
      <c r="R48" s="8">
        <f t="shared" ca="1" si="3"/>
        <v>-1.8140950747566942E-2</v>
      </c>
      <c r="S48" s="8">
        <f t="shared" ca="1" si="4"/>
        <v>4.1479521080756143E-3</v>
      </c>
      <c r="W48" s="10" t="s">
        <v>32</v>
      </c>
      <c r="X48" s="13">
        <f>NORMINV(0.995,X45,X46)</f>
        <v>0.11006674244466062</v>
      </c>
      <c r="Y48" s="13">
        <f>NORMINV(0.995,Y45,Y46)</f>
        <v>6.6442829301491244E-2</v>
      </c>
    </row>
    <row r="49" spans="1:25" x14ac:dyDescent="0.3">
      <c r="A49">
        <v>2022</v>
      </c>
      <c r="B49" t="s">
        <v>10</v>
      </c>
      <c r="C49">
        <v>11458</v>
      </c>
      <c r="D49">
        <v>334</v>
      </c>
      <c r="E49">
        <v>222.03</v>
      </c>
      <c r="F49">
        <v>1730482</v>
      </c>
      <c r="H49" s="5">
        <v>2017</v>
      </c>
      <c r="I49" s="2">
        <v>328</v>
      </c>
      <c r="J49" s="2">
        <v>10923</v>
      </c>
      <c r="K49" s="2">
        <v>212.81</v>
      </c>
      <c r="L49" s="2">
        <v>1576504</v>
      </c>
      <c r="N49" s="7">
        <f t="shared" si="0"/>
        <v>3.0028380481552687E-2</v>
      </c>
      <c r="O49" s="7">
        <f t="shared" si="1"/>
        <v>1.3498855695894208E-4</v>
      </c>
      <c r="P49" s="7">
        <f t="shared" ca="1" si="2"/>
        <v>3.1368993653671802E-2</v>
      </c>
      <c r="Q49" s="7">
        <f t="shared" ca="1" si="2"/>
        <v>1.3635637873223694E-4</v>
      </c>
      <c r="R49" s="8">
        <f t="shared" ca="1" si="3"/>
        <v>-4.4644870972734951E-2</v>
      </c>
      <c r="S49" s="8">
        <f t="shared" ca="1" si="4"/>
        <v>-1.0132872030855999E-2</v>
      </c>
      <c r="W49" s="10"/>
      <c r="X49" s="10"/>
      <c r="Y49" s="10"/>
    </row>
    <row r="50" spans="1:25" x14ac:dyDescent="0.3">
      <c r="A50">
        <v>2023</v>
      </c>
      <c r="B50" t="s">
        <v>10</v>
      </c>
      <c r="C50">
        <v>11565</v>
      </c>
      <c r="D50">
        <v>363</v>
      </c>
      <c r="E50">
        <v>225.87</v>
      </c>
      <c r="F50">
        <v>1789500</v>
      </c>
      <c r="H50" s="5">
        <v>2018</v>
      </c>
      <c r="I50" s="2">
        <v>346</v>
      </c>
      <c r="J50" s="2">
        <v>11030</v>
      </c>
      <c r="K50" s="2">
        <v>217.77</v>
      </c>
      <c r="L50" s="2">
        <v>1597065</v>
      </c>
      <c r="N50" s="7">
        <f t="shared" si="0"/>
        <v>3.1368993653671802E-2</v>
      </c>
      <c r="O50" s="7">
        <f t="shared" si="1"/>
        <v>1.3635637873223694E-4</v>
      </c>
      <c r="P50" s="7">
        <f t="shared" ca="1" si="2"/>
        <v>2.9990123013378826E-2</v>
      </c>
      <c r="Q50" s="7">
        <f t="shared" ca="1" si="2"/>
        <v>1.3319620420668829E-4</v>
      </c>
      <c r="R50" s="8">
        <f t="shared" ca="1" si="3"/>
        <v>4.3956483128414825E-2</v>
      </c>
      <c r="S50" s="8">
        <f t="shared" ca="1" si="4"/>
        <v>2.3175846666875E-2</v>
      </c>
      <c r="W50" s="10"/>
      <c r="X50" s="10"/>
      <c r="Y50" s="10"/>
    </row>
    <row r="51" spans="1:25" x14ac:dyDescent="0.3">
      <c r="A51">
        <v>2024</v>
      </c>
      <c r="B51" t="s">
        <v>10</v>
      </c>
      <c r="C51">
        <v>11672</v>
      </c>
      <c r="D51">
        <v>359</v>
      </c>
      <c r="E51">
        <v>228.28</v>
      </c>
      <c r="F51">
        <v>1833037</v>
      </c>
      <c r="H51" s="5">
        <v>2019</v>
      </c>
      <c r="I51" s="2">
        <v>334</v>
      </c>
      <c r="J51" s="2">
        <v>11137</v>
      </c>
      <c r="K51" s="2">
        <v>216.41</v>
      </c>
      <c r="L51" s="2">
        <v>1624746</v>
      </c>
      <c r="N51" s="7">
        <f t="shared" si="0"/>
        <v>2.9990123013378826E-2</v>
      </c>
      <c r="O51" s="7">
        <f t="shared" si="1"/>
        <v>1.3319620420668829E-4</v>
      </c>
      <c r="P51" s="7">
        <f t="shared" ca="1" si="2"/>
        <v>2.8548559231590182E-2</v>
      </c>
      <c r="Q51" s="7">
        <f t="shared" ca="1" si="2"/>
        <v>1.3281697569586886E-4</v>
      </c>
      <c r="R51" s="8">
        <f t="shared" ca="1" si="3"/>
        <v>4.8067951610120119E-2</v>
      </c>
      <c r="S51" s="8">
        <f t="shared" ca="1" si="4"/>
        <v>2.847142026892624E-3</v>
      </c>
      <c r="W51" s="10" t="s">
        <v>33</v>
      </c>
      <c r="X51" s="10" t="s">
        <v>35</v>
      </c>
      <c r="Y51" s="10" t="s">
        <v>34</v>
      </c>
    </row>
    <row r="52" spans="1:25" x14ac:dyDescent="0.3">
      <c r="H52" s="5">
        <v>2020</v>
      </c>
      <c r="I52" s="2">
        <v>321</v>
      </c>
      <c r="J52" s="2">
        <v>11244</v>
      </c>
      <c r="K52" s="2">
        <v>222.1</v>
      </c>
      <c r="L52" s="2">
        <v>1672226</v>
      </c>
      <c r="N52" s="7">
        <f t="shared" si="0"/>
        <v>2.8548559231590182E-2</v>
      </c>
      <c r="O52" s="7">
        <f t="shared" si="1"/>
        <v>1.3281697569586886E-4</v>
      </c>
      <c r="P52" s="7">
        <f t="shared" ca="1" si="2"/>
        <v>2.8631838604528236E-2</v>
      </c>
      <c r="Q52" s="7">
        <f t="shared" ca="1" si="2"/>
        <v>1.264113766812302E-4</v>
      </c>
      <c r="R52" s="8">
        <f t="shared" ca="1" si="3"/>
        <v>-2.9171129885217084E-3</v>
      </c>
      <c r="S52" s="8">
        <f t="shared" ca="1" si="4"/>
        <v>4.822876730235548E-2</v>
      </c>
      <c r="W52" s="10">
        <v>1</v>
      </c>
      <c r="X52" s="11">
        <v>-8.0863202282029034E-2</v>
      </c>
      <c r="Y52" s="12">
        <f>_xlfn.NORM.INV(W52/$W$27, $X$45,$X$46)</f>
        <v>-6.1263854559948538E-2</v>
      </c>
    </row>
    <row r="53" spans="1:25" x14ac:dyDescent="0.3">
      <c r="H53" s="5">
        <v>2021</v>
      </c>
      <c r="I53" s="2">
        <v>325</v>
      </c>
      <c r="J53" s="2">
        <v>11351</v>
      </c>
      <c r="K53" s="2">
        <v>221.34</v>
      </c>
      <c r="L53" s="2">
        <v>1750950</v>
      </c>
      <c r="N53" s="7">
        <f t="shared" si="0"/>
        <v>2.8631838604528236E-2</v>
      </c>
      <c r="O53" s="7">
        <f t="shared" si="1"/>
        <v>1.264113766812302E-4</v>
      </c>
      <c r="P53" s="7">
        <f t="shared" ca="1" si="2"/>
        <v>2.9149938907313669E-2</v>
      </c>
      <c r="Q53" s="7">
        <f t="shared" ca="1" si="2"/>
        <v>1.2830529297617658E-4</v>
      </c>
      <c r="R53" s="8">
        <f t="shared" ca="1" si="3"/>
        <v>-1.8095250882822933E-2</v>
      </c>
      <c r="S53" s="8">
        <f t="shared" ca="1" si="4"/>
        <v>-1.4982166515931761E-2</v>
      </c>
      <c r="W53" s="10">
        <v>2</v>
      </c>
      <c r="X53" s="11">
        <v>-3.7791984263584988E-2</v>
      </c>
      <c r="Y53" s="12">
        <f t="shared" ref="Y53:Y59" si="6">_xlfn.NORM.INV(W53/$W$27, $X$45,$X$46)</f>
        <v>-4.0688192984040826E-2</v>
      </c>
    </row>
    <row r="54" spans="1:25" x14ac:dyDescent="0.3">
      <c r="H54" s="5">
        <v>2022</v>
      </c>
      <c r="I54" s="2">
        <v>334</v>
      </c>
      <c r="J54" s="2">
        <v>11458</v>
      </c>
      <c r="K54" s="2">
        <v>222.03</v>
      </c>
      <c r="L54" s="2">
        <v>1730482</v>
      </c>
      <c r="N54" s="7">
        <f t="shared" si="0"/>
        <v>2.9149938907313669E-2</v>
      </c>
      <c r="O54" s="7">
        <f t="shared" si="1"/>
        <v>1.2830529297617658E-4</v>
      </c>
      <c r="P54" s="7">
        <f t="shared" ca="1" si="2"/>
        <v>3.1387808041504539E-2</v>
      </c>
      <c r="Q54" s="7">
        <f t="shared" ca="1" si="2"/>
        <v>1.2621961441743504E-4</v>
      </c>
      <c r="R54" s="8">
        <f t="shared" ca="1" si="3"/>
        <v>-7.6770971675326205E-2</v>
      </c>
      <c r="S54" s="8">
        <f t="shared" ca="1" si="4"/>
        <v>1.6255592504112792E-2</v>
      </c>
      <c r="W54" s="10">
        <v>3</v>
      </c>
      <c r="X54" s="11">
        <v>-3.7310256774010453E-2</v>
      </c>
      <c r="Y54" s="12">
        <f t="shared" si="6"/>
        <v>-2.5615927208274381E-2</v>
      </c>
    </row>
    <row r="55" spans="1:25" x14ac:dyDescent="0.3">
      <c r="H55" s="5">
        <v>2023</v>
      </c>
      <c r="I55" s="2">
        <v>363</v>
      </c>
      <c r="J55" s="2">
        <v>11565</v>
      </c>
      <c r="K55" s="2">
        <v>225.87</v>
      </c>
      <c r="L55" s="2">
        <v>1789500</v>
      </c>
      <c r="N55" s="7">
        <f t="shared" si="0"/>
        <v>3.1387808041504539E-2</v>
      </c>
      <c r="O55" s="7">
        <f t="shared" si="1"/>
        <v>1.2621961441743504E-4</v>
      </c>
      <c r="P55" s="7">
        <f t="shared" ca="1" si="2"/>
        <v>3.0757368060315284E-2</v>
      </c>
      <c r="Q55" s="7">
        <f t="shared" ca="1" si="2"/>
        <v>1.2453649326227457E-4</v>
      </c>
      <c r="R55" s="8">
        <f t="shared" ca="1" si="3"/>
        <v>2.0085505185822972E-2</v>
      </c>
      <c r="S55" s="8">
        <f t="shared" ca="1" si="4"/>
        <v>1.3334862120510271E-2</v>
      </c>
      <c r="W55" s="10">
        <v>4</v>
      </c>
      <c r="X55" s="11">
        <v>-3.5359856951274082E-2</v>
      </c>
      <c r="Y55" s="12">
        <f t="shared" si="6"/>
        <v>-1.2482642608493298E-2</v>
      </c>
    </row>
    <row r="56" spans="1:25" x14ac:dyDescent="0.3">
      <c r="H56" s="5">
        <v>2024</v>
      </c>
      <c r="I56" s="2">
        <v>359</v>
      </c>
      <c r="J56" s="2">
        <v>11672</v>
      </c>
      <c r="K56" s="2">
        <v>228.28</v>
      </c>
      <c r="L56" s="2">
        <v>1833037</v>
      </c>
      <c r="N56" s="7">
        <f t="shared" si="0"/>
        <v>3.0757368060315284E-2</v>
      </c>
      <c r="O56" s="7">
        <f t="shared" si="1"/>
        <v>1.2453649326227457E-4</v>
      </c>
      <c r="P56" s="7">
        <f t="shared" ca="1" si="2"/>
        <v>0</v>
      </c>
      <c r="Q56" s="7">
        <f t="shared" ca="1" si="2"/>
        <v>0</v>
      </c>
      <c r="R56" s="8">
        <f t="shared" ca="1" si="3"/>
        <v>1</v>
      </c>
      <c r="S56" s="8">
        <f t="shared" ca="1" si="4"/>
        <v>1</v>
      </c>
      <c r="W56" s="10">
        <v>5</v>
      </c>
      <c r="X56" s="11">
        <v>9.2084142941623037E-3</v>
      </c>
      <c r="Y56" s="12">
        <f t="shared" si="6"/>
        <v>1.2730879728892371E-4</v>
      </c>
    </row>
    <row r="57" spans="1:25" x14ac:dyDescent="0.3">
      <c r="H57" s="4" t="s">
        <v>12</v>
      </c>
      <c r="I57" s="2">
        <v>6336</v>
      </c>
      <c r="J57" s="2">
        <v>551264</v>
      </c>
      <c r="K57" s="2">
        <v>11451.390000000001</v>
      </c>
      <c r="L57" s="2">
        <v>126761164</v>
      </c>
      <c r="W57" s="10">
        <v>6</v>
      </c>
      <c r="X57" s="11">
        <v>9.3823299452697739E-3</v>
      </c>
      <c r="Y57" s="12">
        <f t="shared" si="6"/>
        <v>1.3260593397070001E-2</v>
      </c>
    </row>
    <row r="58" spans="1:25" x14ac:dyDescent="0.3">
      <c r="W58" s="10">
        <v>7</v>
      </c>
      <c r="X58" s="11">
        <v>9.8468271334792856E-3</v>
      </c>
      <c r="Y58" s="12">
        <f t="shared" si="6"/>
        <v>2.8332859172836448E-2</v>
      </c>
    </row>
    <row r="59" spans="1:25" x14ac:dyDescent="0.3">
      <c r="W59" s="10">
        <v>8</v>
      </c>
      <c r="X59" s="11">
        <v>5.2709788190728357E-2</v>
      </c>
      <c r="Y59" s="12">
        <f t="shared" si="6"/>
        <v>4.8908520748744168E-2</v>
      </c>
    </row>
    <row r="60" spans="1:25" x14ac:dyDescent="0.3">
      <c r="W60" s="10">
        <v>9</v>
      </c>
      <c r="X60" s="11">
        <v>5.4578938556839152E-2</v>
      </c>
      <c r="Y60" s="12"/>
    </row>
    <row r="64" spans="1:25" x14ac:dyDescent="0.3">
      <c r="W64" s="10"/>
      <c r="X64" s="10" t="s">
        <v>30</v>
      </c>
      <c r="Y64" s="10" t="s">
        <v>31</v>
      </c>
    </row>
    <row r="65" spans="23:25" x14ac:dyDescent="0.3">
      <c r="W65" s="10" t="s">
        <v>38</v>
      </c>
      <c r="X65" s="11">
        <v>9.9009900990100208E-3</v>
      </c>
      <c r="Y65" s="11">
        <v>-6.8200793746846502E-3</v>
      </c>
    </row>
    <row r="66" spans="23:25" x14ac:dyDescent="0.3">
      <c r="W66" s="10"/>
      <c r="X66" s="11">
        <v>9.8039215686274161E-3</v>
      </c>
      <c r="Y66" s="11">
        <v>1.251381163282328E-2</v>
      </c>
    </row>
    <row r="67" spans="23:25" x14ac:dyDescent="0.3">
      <c r="W67" s="10"/>
      <c r="X67" s="11">
        <v>3.2738767216075826E-2</v>
      </c>
      <c r="Y67" s="11">
        <v>-2.8786907528886463E-2</v>
      </c>
    </row>
    <row r="68" spans="23:25" x14ac:dyDescent="0.3">
      <c r="W68" s="10"/>
      <c r="X68" s="11">
        <v>-3.7545787545787412E-2</v>
      </c>
      <c r="Y68" s="11">
        <v>-6.129834698194836E-3</v>
      </c>
    </row>
    <row r="69" spans="23:25" x14ac:dyDescent="0.3">
      <c r="W69" s="10"/>
      <c r="X69" s="11">
        <v>-3.5497835497835473E-2</v>
      </c>
      <c r="Y69" s="11">
        <v>7.9224687380967662E-3</v>
      </c>
    </row>
    <row r="70" spans="23:25" x14ac:dyDescent="0.3">
      <c r="W70" s="10"/>
      <c r="X70" s="11">
        <v>9.4339622641508303E-3</v>
      </c>
      <c r="Y70" s="11">
        <v>5.4915422853798468E-3</v>
      </c>
    </row>
    <row r="71" spans="23:25" x14ac:dyDescent="0.3">
      <c r="W71" s="10"/>
      <c r="X71" s="11">
        <v>7.3953677366924042E-2</v>
      </c>
      <c r="Y71" s="11">
        <v>-1.6939487253862628E-2</v>
      </c>
    </row>
    <row r="72" spans="23:25" x14ac:dyDescent="0.3">
      <c r="W72" s="10"/>
      <c r="X72" s="11">
        <v>-1.3781223083548566E-2</v>
      </c>
      <c r="Y72" s="11">
        <v>-6.5497141346908538E-3</v>
      </c>
    </row>
    <row r="73" spans="23:25" x14ac:dyDescent="0.3">
      <c r="W73" s="10"/>
      <c r="X73" s="11">
        <v>-5.8381984987489588E-2</v>
      </c>
      <c r="Y73" s="11">
        <v>-1.136348333111048E-3</v>
      </c>
    </row>
    <row r="74" spans="23:25" x14ac:dyDescent="0.3">
      <c r="W74" s="10"/>
      <c r="X74" s="11"/>
      <c r="Y74" s="11"/>
    </row>
    <row r="75" spans="23:25" x14ac:dyDescent="0.3">
      <c r="W75" s="10" t="s">
        <v>26</v>
      </c>
      <c r="X75" s="11">
        <f>AVERAGE(X65:X73)</f>
        <v>-1.0417236222081004E-3</v>
      </c>
      <c r="Y75" s="11">
        <f>AVERAGE(Y65:Y73)</f>
        <v>-4.4927276296811763E-3</v>
      </c>
    </row>
    <row r="76" spans="23:25" x14ac:dyDescent="0.3">
      <c r="W76" s="10" t="s">
        <v>27</v>
      </c>
      <c r="X76" s="13">
        <f>_xlfn.STDEV.S(X65:X73)</f>
        <v>4.0439018097103013E-2</v>
      </c>
      <c r="Y76" s="13">
        <f>_xlfn.STDEV.S(Y65:Y73)</f>
        <v>1.2805112687684913E-2</v>
      </c>
    </row>
    <row r="77" spans="23:25" x14ac:dyDescent="0.3">
      <c r="W77" s="10"/>
      <c r="X77" s="10"/>
      <c r="Y77" s="10"/>
    </row>
    <row r="78" spans="23:25" x14ac:dyDescent="0.3">
      <c r="W78" s="10" t="s">
        <v>32</v>
      </c>
      <c r="X78" s="12">
        <f>NORMINV(0.995,X75,X76)</f>
        <v>0.10312228419905412</v>
      </c>
      <c r="Y78" s="13">
        <f>NORMINV(0.995,Y75,Y76)</f>
        <v>2.8491056866503432E-2</v>
      </c>
    </row>
    <row r="79" spans="23:25" x14ac:dyDescent="0.3">
      <c r="W79" s="10"/>
      <c r="X79" s="10"/>
      <c r="Y79" s="10"/>
    </row>
    <row r="80" spans="23:25" x14ac:dyDescent="0.3">
      <c r="W80" s="10"/>
      <c r="X80" s="10"/>
      <c r="Y80" s="10"/>
    </row>
    <row r="81" spans="23:25" x14ac:dyDescent="0.3">
      <c r="W81" s="10" t="s">
        <v>33</v>
      </c>
      <c r="X81" s="10" t="s">
        <v>35</v>
      </c>
      <c r="Y81" s="10" t="s">
        <v>34</v>
      </c>
    </row>
    <row r="82" spans="23:25" x14ac:dyDescent="0.3">
      <c r="W82" s="10">
        <v>1</v>
      </c>
      <c r="X82" s="11">
        <v>-5.8381984987489588E-2</v>
      </c>
      <c r="Y82" s="12">
        <f>_xlfn.NORM.INV(W82/$W$27, $X$75,$X$76)</f>
        <v>-5.040322077930022E-2</v>
      </c>
    </row>
    <row r="83" spans="23:25" x14ac:dyDescent="0.3">
      <c r="W83" s="10">
        <v>2</v>
      </c>
      <c r="X83" s="11">
        <v>-3.7545787545787412E-2</v>
      </c>
      <c r="Y83" s="12">
        <f t="shared" ref="Y83:Y89" si="7">_xlfn.NORM.INV(W83/$W$27, $X$75,$X$76)</f>
        <v>-3.1965831959485554E-2</v>
      </c>
    </row>
    <row r="84" spans="23:25" x14ac:dyDescent="0.3">
      <c r="W84" s="10">
        <v>3</v>
      </c>
      <c r="X84" s="11">
        <v>-3.5497835497835473E-2</v>
      </c>
      <c r="Y84" s="12">
        <f t="shared" si="7"/>
        <v>-1.8459912673333419E-2</v>
      </c>
    </row>
    <row r="85" spans="23:25" x14ac:dyDescent="0.3">
      <c r="W85" s="10">
        <v>4</v>
      </c>
      <c r="X85" s="11">
        <v>-1.3781223083548566E-2</v>
      </c>
      <c r="Y85" s="12">
        <f t="shared" si="7"/>
        <v>-6.691470927043394E-3</v>
      </c>
    </row>
    <row r="86" spans="23:25" x14ac:dyDescent="0.3">
      <c r="W86" s="10">
        <v>5</v>
      </c>
      <c r="X86" s="11">
        <v>9.4339622641508303E-3</v>
      </c>
      <c r="Y86" s="12">
        <f t="shared" si="7"/>
        <v>4.6080236826271928E-3</v>
      </c>
    </row>
    <row r="87" spans="23:25" x14ac:dyDescent="0.3">
      <c r="W87" s="10">
        <v>6</v>
      </c>
      <c r="X87" s="11">
        <v>9.8039215686274161E-3</v>
      </c>
      <c r="Y87" s="12">
        <f t="shared" si="7"/>
        <v>1.6376465428917214E-2</v>
      </c>
    </row>
    <row r="88" spans="23:25" x14ac:dyDescent="0.3">
      <c r="W88" s="10">
        <v>7</v>
      </c>
      <c r="X88" s="11">
        <v>9.9009900990100208E-3</v>
      </c>
      <c r="Y88" s="12">
        <f t="shared" si="7"/>
        <v>2.9882384715069356E-2</v>
      </c>
    </row>
    <row r="89" spans="23:25" x14ac:dyDescent="0.3">
      <c r="W89" s="10">
        <v>8</v>
      </c>
      <c r="X89" s="11">
        <v>3.2738767216075826E-2</v>
      </c>
      <c r="Y89" s="12">
        <f>_xlfn.NORM.INV(W89/$W$27, $X$75,$X$76)</f>
        <v>4.8319773534884036E-2</v>
      </c>
    </row>
    <row r="90" spans="23:25" x14ac:dyDescent="0.3">
      <c r="W90" s="10">
        <v>9</v>
      </c>
      <c r="X90" s="11">
        <v>7.3953677366924042E-2</v>
      </c>
      <c r="Y90" s="12"/>
    </row>
    <row r="93" spans="23:25" x14ac:dyDescent="0.3">
      <c r="W93" s="10"/>
      <c r="X93" s="10" t="s">
        <v>30</v>
      </c>
      <c r="Y93" s="10" t="s">
        <v>31</v>
      </c>
    </row>
    <row r="94" spans="23:25" x14ac:dyDescent="0.3">
      <c r="W94" s="10" t="s">
        <v>39</v>
      </c>
      <c r="X94" s="11">
        <v>-3.1324673733226227E-3</v>
      </c>
      <c r="Y94" s="11">
        <v>-1.8833428153159915E-3</v>
      </c>
    </row>
    <row r="95" spans="23:25" x14ac:dyDescent="0.3">
      <c r="W95" s="10"/>
      <c r="X95" s="11">
        <v>3.5517796324712747E-2</v>
      </c>
      <c r="Y95" s="11">
        <v>-4.7474291728051288E-3</v>
      </c>
    </row>
    <row r="96" spans="23:25" x14ac:dyDescent="0.3">
      <c r="W96" s="10"/>
      <c r="X96" s="11">
        <v>-3.5007610350075158E-3</v>
      </c>
      <c r="Y96" s="11">
        <v>-1.0769435460993515E-2</v>
      </c>
    </row>
    <row r="97" spans="23:25" x14ac:dyDescent="0.3">
      <c r="W97" s="10"/>
      <c r="X97" s="11">
        <v>-5.5547291065425108E-2</v>
      </c>
      <c r="Y97" s="11">
        <v>-2.6134647913138576E-3</v>
      </c>
    </row>
    <row r="98" spans="23:25" x14ac:dyDescent="0.3">
      <c r="W98" s="10"/>
      <c r="X98" s="11">
        <v>4.0088894418868204E-2</v>
      </c>
      <c r="Y98" s="11">
        <v>2.220530265001619E-2</v>
      </c>
    </row>
    <row r="99" spans="23:25" x14ac:dyDescent="0.3">
      <c r="W99" s="10"/>
      <c r="X99" s="11">
        <v>9.4287298946200693E-3</v>
      </c>
      <c r="Y99" s="11">
        <v>1.892685612543521E-3</v>
      </c>
    </row>
    <row r="100" spans="23:25" x14ac:dyDescent="0.3">
      <c r="W100" s="10"/>
      <c r="X100" s="11">
        <v>-9.5891369776719415E-3</v>
      </c>
      <c r="Y100" s="11">
        <v>-6.7277293165963759E-3</v>
      </c>
    </row>
    <row r="101" spans="23:25" x14ac:dyDescent="0.3">
      <c r="W101" s="10"/>
      <c r="X101" s="11">
        <v>-6.5051714752313528E-2</v>
      </c>
      <c r="Y101" s="11">
        <v>5.2119463763190543E-3</v>
      </c>
    </row>
    <row r="102" spans="23:25" x14ac:dyDescent="0.3">
      <c r="W102" s="10"/>
      <c r="X102" s="11">
        <v>8.9818368831690143E-2</v>
      </c>
      <c r="Y102" s="11">
        <v>-2.6317307054245065E-2</v>
      </c>
    </row>
    <row r="103" spans="23:25" x14ac:dyDescent="0.3">
      <c r="W103" s="10"/>
      <c r="X103" s="11"/>
      <c r="Y103" s="11"/>
    </row>
    <row r="104" spans="23:25" x14ac:dyDescent="0.3">
      <c r="W104" s="10" t="s">
        <v>26</v>
      </c>
      <c r="X104" s="11">
        <f>AVERAGE(X94:X102)</f>
        <v>4.2258242517944945E-3</v>
      </c>
      <c r="Y104" s="11">
        <f>AVERAGE(Y94:Y102)</f>
        <v>-2.6387526635990189E-3</v>
      </c>
    </row>
    <row r="105" spans="23:25" x14ac:dyDescent="0.3">
      <c r="W105" s="10" t="s">
        <v>27</v>
      </c>
      <c r="X105" s="10">
        <f>_xlfn.STDEV.S(X94:X102)</f>
        <v>4.7821806855774251E-2</v>
      </c>
      <c r="Y105" s="10">
        <f>_xlfn.STDEV.S(Y94:Y102)</f>
        <v>1.298034072972983E-2</v>
      </c>
    </row>
    <row r="106" spans="23:25" x14ac:dyDescent="0.3">
      <c r="W106" s="10"/>
      <c r="X106" s="10"/>
      <c r="Y106" s="10"/>
    </row>
    <row r="107" spans="23:25" x14ac:dyDescent="0.3">
      <c r="W107" s="10" t="s">
        <v>32</v>
      </c>
      <c r="X107" s="12">
        <f>NORMINV(0.995,X104,X105)</f>
        <v>0.12740663569955349</v>
      </c>
      <c r="Y107" s="13">
        <f>NORMINV(0.995,Y104,Y105)</f>
        <v>3.0796389358088393E-2</v>
      </c>
    </row>
    <row r="108" spans="23:25" x14ac:dyDescent="0.3">
      <c r="W108" s="10"/>
      <c r="X108" s="10"/>
      <c r="Y108" s="10"/>
    </row>
    <row r="109" spans="23:25" x14ac:dyDescent="0.3">
      <c r="W109" s="10"/>
      <c r="X109" s="10"/>
      <c r="Y109" s="10"/>
    </row>
    <row r="110" spans="23:25" x14ac:dyDescent="0.3">
      <c r="W110" s="10" t="s">
        <v>33</v>
      </c>
      <c r="X110" s="10" t="s">
        <v>35</v>
      </c>
      <c r="Y110" s="10" t="s">
        <v>34</v>
      </c>
    </row>
    <row r="111" spans="23:25" x14ac:dyDescent="0.3">
      <c r="W111" s="10">
        <v>1</v>
      </c>
      <c r="X111" s="11">
        <v>-6.5051714752313528E-2</v>
      </c>
      <c r="Y111" s="12">
        <f>_xlfn.NORM.INV(W111/$W$27, $X$104,$X$105)</f>
        <v>-5.4147402751148391E-2</v>
      </c>
    </row>
    <row r="112" spans="23:25" x14ac:dyDescent="0.3">
      <c r="W112" s="10">
        <v>2</v>
      </c>
      <c r="X112" s="11">
        <v>-5.5547291065425108E-2</v>
      </c>
      <c r="Y112" s="12">
        <f t="shared" ref="Y112:Y118" si="8">_xlfn.NORM.INV(W112/$W$27, $X$104,$X$105)</f>
        <v>-3.2343974068760245E-2</v>
      </c>
    </row>
    <row r="113" spans="23:25" x14ac:dyDescent="0.3">
      <c r="W113" s="10">
        <v>3</v>
      </c>
      <c r="X113" s="11">
        <v>-9.5891369776719415E-3</v>
      </c>
      <c r="Y113" s="12">
        <f t="shared" si="8"/>
        <v>-1.6372333462622152E-2</v>
      </c>
    </row>
    <row r="114" spans="23:25" x14ac:dyDescent="0.3">
      <c r="W114" s="10">
        <v>4</v>
      </c>
      <c r="X114" s="11">
        <v>-3.5007610350075158E-3</v>
      </c>
      <c r="Y114" s="12">
        <f t="shared" si="8"/>
        <v>-2.4553746770964091E-3</v>
      </c>
    </row>
    <row r="115" spans="23:25" x14ac:dyDescent="0.3">
      <c r="W115" s="10">
        <v>5</v>
      </c>
      <c r="X115" s="11">
        <v>-3.1324673733226227E-3</v>
      </c>
      <c r="Y115" s="12">
        <f t="shared" si="8"/>
        <v>1.0907023180685399E-2</v>
      </c>
    </row>
    <row r="116" spans="23:25" x14ac:dyDescent="0.3">
      <c r="W116" s="10">
        <v>6</v>
      </c>
      <c r="X116" s="11">
        <v>9.4287298946200693E-3</v>
      </c>
      <c r="Y116" s="12">
        <f t="shared" si="8"/>
        <v>2.482398196621113E-2</v>
      </c>
    </row>
    <row r="117" spans="23:25" x14ac:dyDescent="0.3">
      <c r="W117" s="10">
        <v>7</v>
      </c>
      <c r="X117" s="11">
        <v>3.5517796324712747E-2</v>
      </c>
      <c r="Y117" s="12">
        <f t="shared" si="8"/>
        <v>4.0795622572349241E-2</v>
      </c>
    </row>
    <row r="118" spans="23:25" x14ac:dyDescent="0.3">
      <c r="W118" s="10">
        <v>8</v>
      </c>
      <c r="X118" s="11">
        <v>4.0088894418868204E-2</v>
      </c>
      <c r="Y118" s="12">
        <f t="shared" si="8"/>
        <v>6.2599051254737387E-2</v>
      </c>
    </row>
    <row r="119" spans="23:25" x14ac:dyDescent="0.3">
      <c r="W119" s="10">
        <v>9</v>
      </c>
      <c r="X119" s="11">
        <v>8.9818368831690143E-2</v>
      </c>
      <c r="Y119" s="12"/>
    </row>
    <row r="122" spans="23:25" x14ac:dyDescent="0.3">
      <c r="W122" s="10"/>
      <c r="X122" s="10" t="s">
        <v>30</v>
      </c>
      <c r="Y122" s="10" t="s">
        <v>31</v>
      </c>
    </row>
    <row r="123" spans="23:25" x14ac:dyDescent="0.3">
      <c r="W123" s="10" t="s">
        <v>40</v>
      </c>
      <c r="X123" s="11">
        <v>6.7792066726209965E-3</v>
      </c>
      <c r="Y123" s="11">
        <v>-1.4698214818231747E-3</v>
      </c>
    </row>
    <row r="124" spans="23:25" x14ac:dyDescent="0.3">
      <c r="W124" s="10"/>
      <c r="X124" s="11">
        <v>-1.8140950747566942E-2</v>
      </c>
      <c r="Y124" s="11">
        <v>4.1479521080756143E-3</v>
      </c>
    </row>
    <row r="125" spans="23:25" x14ac:dyDescent="0.3">
      <c r="W125" s="10"/>
      <c r="X125" s="11">
        <v>-4.4644870972734951E-2</v>
      </c>
      <c r="Y125" s="11">
        <v>-1.0132872030855999E-2</v>
      </c>
    </row>
    <row r="126" spans="23:25" x14ac:dyDescent="0.3">
      <c r="W126" s="10"/>
      <c r="X126" s="11">
        <v>4.3956483128414825E-2</v>
      </c>
      <c r="Y126" s="11">
        <v>2.3175846666875E-2</v>
      </c>
    </row>
    <row r="127" spans="23:25" x14ac:dyDescent="0.3">
      <c r="W127" s="10"/>
      <c r="X127" s="11">
        <v>4.8067951610120119E-2</v>
      </c>
      <c r="Y127" s="11">
        <v>2.847142026892624E-3</v>
      </c>
    </row>
    <row r="128" spans="23:25" x14ac:dyDescent="0.3">
      <c r="W128" s="10"/>
      <c r="X128" s="11">
        <v>-2.9171129885217084E-3</v>
      </c>
      <c r="Y128" s="11">
        <v>4.822876730235548E-2</v>
      </c>
    </row>
    <row r="129" spans="23:25" x14ac:dyDescent="0.3">
      <c r="W129" s="10"/>
      <c r="X129" s="11">
        <v>-1.8095250882822933E-2</v>
      </c>
      <c r="Y129" s="11">
        <v>-1.4982166515931761E-2</v>
      </c>
    </row>
    <row r="130" spans="23:25" x14ac:dyDescent="0.3">
      <c r="W130" s="10"/>
      <c r="X130" s="11">
        <v>-7.6770971675326205E-2</v>
      </c>
      <c r="Y130" s="11">
        <v>1.6255592504112792E-2</v>
      </c>
    </row>
    <row r="131" spans="23:25" x14ac:dyDescent="0.3">
      <c r="W131" s="10"/>
      <c r="X131" s="11">
        <v>2.0085505185822972E-2</v>
      </c>
      <c r="Y131" s="11">
        <v>1.3334862120510271E-2</v>
      </c>
    </row>
    <row r="132" spans="23:25" x14ac:dyDescent="0.3">
      <c r="W132" s="10"/>
      <c r="X132" s="11"/>
      <c r="Y132" s="11"/>
    </row>
    <row r="133" spans="23:25" x14ac:dyDescent="0.3">
      <c r="W133" s="10" t="s">
        <v>26</v>
      </c>
      <c r="X133" s="11">
        <f>AVERAGE(X123:X131)</f>
        <v>-4.6311122966659806E-3</v>
      </c>
      <c r="Y133" s="11">
        <f>AVERAGE(Y123:Y131)</f>
        <v>9.0450336333567603E-3</v>
      </c>
    </row>
    <row r="134" spans="23:25" x14ac:dyDescent="0.3">
      <c r="W134" s="10" t="s">
        <v>27</v>
      </c>
      <c r="X134" s="10">
        <f>_xlfn.STDEV.S(X123:X131)</f>
        <v>4.0390359424657213E-2</v>
      </c>
      <c r="Y134" s="10">
        <f>_xlfn.STDEV.S(Y123:Y131)</f>
        <v>1.9116404955928798E-2</v>
      </c>
    </row>
    <row r="135" spans="23:25" x14ac:dyDescent="0.3">
      <c r="W135" s="10"/>
      <c r="X135" s="10"/>
      <c r="Y135" s="10"/>
    </row>
    <row r="136" spans="23:25" x14ac:dyDescent="0.3">
      <c r="W136" s="10" t="s">
        <v>32</v>
      </c>
      <c r="X136" s="12">
        <f>NORMINV(0.995,X133,X134)</f>
        <v>9.9407559090238559E-2</v>
      </c>
      <c r="Y136" s="13">
        <f>NORMINV(0.995,Y133,Y134)</f>
        <v>5.8285629697345576E-2</v>
      </c>
    </row>
    <row r="137" spans="23:25" x14ac:dyDescent="0.3">
      <c r="W137" s="10"/>
      <c r="X137" s="10"/>
      <c r="Y137" s="10"/>
    </row>
    <row r="138" spans="23:25" x14ac:dyDescent="0.3">
      <c r="W138" s="10"/>
      <c r="X138" s="10"/>
      <c r="Y138" s="10"/>
    </row>
    <row r="139" spans="23:25" x14ac:dyDescent="0.3">
      <c r="W139" s="10" t="s">
        <v>33</v>
      </c>
      <c r="X139" s="10" t="s">
        <v>35</v>
      </c>
      <c r="Y139" s="10" t="s">
        <v>34</v>
      </c>
    </row>
    <row r="140" spans="23:25" x14ac:dyDescent="0.3">
      <c r="W140" s="10">
        <v>1</v>
      </c>
      <c r="X140" s="11">
        <v>-7.6770971675326205E-2</v>
      </c>
      <c r="Y140" s="12">
        <f>_xlfn.NORM.INV(W140/$W$27, $X$133,$X$134)</f>
        <v>-5.3933214714849416E-2</v>
      </c>
    </row>
    <row r="141" spans="23:25" x14ac:dyDescent="0.3">
      <c r="W141" s="10">
        <v>2</v>
      </c>
      <c r="X141" s="11">
        <v>-4.4644870972734951E-2</v>
      </c>
      <c r="Y141" s="12">
        <f t="shared" ref="Y141:Y147" si="9">_xlfn.NORM.INV(W141/$W$27, $X$133,$X$134)</f>
        <v>-3.551801087641053E-2</v>
      </c>
    </row>
    <row r="142" spans="23:25" x14ac:dyDescent="0.3">
      <c r="W142" s="10">
        <v>3</v>
      </c>
      <c r="X142" s="11">
        <v>-1.8140950747566942E-2</v>
      </c>
      <c r="Y142" s="12">
        <f t="shared" si="9"/>
        <v>-2.2028342729221415E-2</v>
      </c>
    </row>
    <row r="143" spans="23:25" x14ac:dyDescent="0.3">
      <c r="W143" s="10">
        <v>4</v>
      </c>
      <c r="X143" s="11">
        <v>-1.8095250882822933E-2</v>
      </c>
      <c r="Y143" s="12">
        <f t="shared" si="9"/>
        <v>-1.0274061483830676E-2</v>
      </c>
    </row>
    <row r="144" spans="23:25" x14ac:dyDescent="0.3">
      <c r="W144" s="10">
        <v>5</v>
      </c>
      <c r="X144" s="11">
        <v>-2.9171129885217084E-3</v>
      </c>
      <c r="Y144" s="12">
        <f t="shared" si="9"/>
        <v>1.011836890498715E-3</v>
      </c>
    </row>
    <row r="145" spans="23:25" x14ac:dyDescent="0.3">
      <c r="W145" s="10">
        <v>6</v>
      </c>
      <c r="X145" s="11">
        <v>6.7792066726209965E-3</v>
      </c>
      <c r="Y145" s="12">
        <f t="shared" si="9"/>
        <v>1.2766118135889449E-2</v>
      </c>
    </row>
    <row r="146" spans="23:25" x14ac:dyDescent="0.3">
      <c r="W146" s="10">
        <v>7</v>
      </c>
      <c r="X146" s="11">
        <v>2.0085505185822972E-2</v>
      </c>
      <c r="Y146" s="12">
        <f t="shared" si="9"/>
        <v>2.6255786283078567E-2</v>
      </c>
    </row>
    <row r="147" spans="23:25" x14ac:dyDescent="0.3">
      <c r="W147" s="10">
        <v>8</v>
      </c>
      <c r="X147" s="11">
        <v>4.3956483128414825E-2</v>
      </c>
      <c r="Y147" s="12">
        <f t="shared" si="9"/>
        <v>4.4670990121517457E-2</v>
      </c>
    </row>
    <row r="148" spans="23:25" x14ac:dyDescent="0.3">
      <c r="W148" s="10">
        <v>9</v>
      </c>
      <c r="X148" s="11">
        <v>4.8067951610120119E-2</v>
      </c>
      <c r="Y148" s="12"/>
    </row>
  </sheetData>
  <sortState xmlns:xlrd2="http://schemas.microsoft.com/office/spreadsheetml/2017/richdata2" ref="X140:X148">
    <sortCondition ref="X140:X148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2047-789A-4CC3-B156-FA2397F40588}">
  <dimension ref="A1"/>
  <sheetViews>
    <sheetView workbookViewId="0">
      <selection activeCell="D11" sqref="D11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96ED-6CBC-438D-937D-AA0660BDE4EE}">
  <dimension ref="A1:J10"/>
  <sheetViews>
    <sheetView topLeftCell="B1" workbookViewId="0">
      <selection activeCell="J4" sqref="J4"/>
    </sheetView>
  </sheetViews>
  <sheetFormatPr baseColWidth="10" defaultRowHeight="14.4" x14ac:dyDescent="0.3"/>
  <cols>
    <col min="1" max="1" width="19.5546875" bestFit="1" customWidth="1"/>
    <col min="2" max="2" width="25.33203125" bestFit="1" customWidth="1"/>
    <col min="3" max="3" width="27.5546875" bestFit="1" customWidth="1"/>
    <col min="4" max="4" width="22.6640625" bestFit="1" customWidth="1"/>
    <col min="5" max="5" width="16.21875" bestFit="1" customWidth="1"/>
    <col min="7" max="7" width="12" bestFit="1" customWidth="1"/>
    <col min="9" max="9" width="12" bestFit="1" customWidth="1"/>
  </cols>
  <sheetData>
    <row r="1" spans="1:10" x14ac:dyDescent="0.3">
      <c r="A1" s="3" t="s">
        <v>11</v>
      </c>
      <c r="B1" t="s">
        <v>14</v>
      </c>
      <c r="C1" t="s">
        <v>13</v>
      </c>
      <c r="D1" t="s">
        <v>15</v>
      </c>
      <c r="E1" t="s">
        <v>16</v>
      </c>
      <c r="F1" t="s">
        <v>23</v>
      </c>
      <c r="G1" t="s">
        <v>24</v>
      </c>
      <c r="H1" t="s">
        <v>25</v>
      </c>
      <c r="I1" t="s">
        <v>22</v>
      </c>
      <c r="J1" t="s">
        <v>28</v>
      </c>
    </row>
    <row r="2" spans="1:10" x14ac:dyDescent="0.3">
      <c r="A2" s="4" t="s">
        <v>6</v>
      </c>
      <c r="B2" s="2">
        <v>221</v>
      </c>
      <c r="C2" s="2">
        <v>113483</v>
      </c>
      <c r="D2" s="2">
        <v>2536.9700000000003</v>
      </c>
      <c r="E2" s="2">
        <v>30397412</v>
      </c>
      <c r="F2" s="6">
        <f>B2/C2</f>
        <v>1.9474282491650731E-3</v>
      </c>
      <c r="G2" s="7">
        <f>D2/E2</f>
        <v>8.3460065613480527E-5</v>
      </c>
      <c r="H2" s="6">
        <f ca="1">OFFSET(F1,2,0)</f>
        <v>3.9812223526225514E-3</v>
      </c>
      <c r="I2" s="7">
        <f ca="1">OFFSET(G1,2,0)</f>
        <v>7.0627930435704584E-5</v>
      </c>
      <c r="J2" s="9">
        <f ca="1">1-H2/F2</f>
        <v>-1.0443486707812895</v>
      </c>
    </row>
    <row r="3" spans="1:10" x14ac:dyDescent="0.3">
      <c r="A3" s="4" t="s">
        <v>7</v>
      </c>
      <c r="B3" s="2">
        <v>441</v>
      </c>
      <c r="C3" s="2">
        <v>110770</v>
      </c>
      <c r="D3" s="2">
        <v>2059.67</v>
      </c>
      <c r="E3" s="2">
        <v>29162259</v>
      </c>
      <c r="F3" s="6">
        <f t="shared" ref="F3:F7" si="0">B3/C3</f>
        <v>3.9812223526225514E-3</v>
      </c>
      <c r="G3" s="7">
        <f t="shared" ref="G3:G7" si="1">D3/E3</f>
        <v>7.0627930435704584E-5</v>
      </c>
      <c r="H3" s="6">
        <f t="shared" ref="H3:H7" ca="1" si="2">OFFSET(F2,2,0)</f>
        <v>6.942907722947555E-3</v>
      </c>
      <c r="I3" s="7">
        <f t="shared" ref="I3:I6" ca="1" si="3">OFFSET(G2,2,0)</f>
        <v>1.0868143109445512E-4</v>
      </c>
      <c r="J3" s="9">
        <f ca="1">1-H3/F3</f>
        <v>-0.74391357929909452</v>
      </c>
    </row>
    <row r="4" spans="1:10" x14ac:dyDescent="0.3">
      <c r="A4" s="4" t="s">
        <v>8</v>
      </c>
      <c r="B4" s="2">
        <v>753</v>
      </c>
      <c r="C4" s="2">
        <v>108456</v>
      </c>
      <c r="D4" s="2">
        <v>2337.54</v>
      </c>
      <c r="E4" s="2">
        <v>21508182</v>
      </c>
      <c r="F4" s="6">
        <f t="shared" si="0"/>
        <v>6.942907722947555E-3</v>
      </c>
      <c r="G4" s="7">
        <f t="shared" si="1"/>
        <v>1.0868143109445512E-4</v>
      </c>
      <c r="H4" s="6">
        <f t="shared" ca="1" si="2"/>
        <v>1.4758556024378809E-2</v>
      </c>
      <c r="I4" s="7">
        <f t="shared" ca="1" si="3"/>
        <v>8.0373048874019616E-5</v>
      </c>
      <c r="J4" s="9">
        <f t="shared" ref="J3:J6" ca="1" si="4">1-H4/F4</f>
        <v>-1.1257024597344332</v>
      </c>
    </row>
    <row r="5" spans="1:10" x14ac:dyDescent="0.3">
      <c r="A5" s="4" t="s">
        <v>9</v>
      </c>
      <c r="B5" s="2">
        <v>1574</v>
      </c>
      <c r="C5" s="2">
        <v>106650</v>
      </c>
      <c r="D5" s="2">
        <v>2334.71</v>
      </c>
      <c r="E5" s="2">
        <v>29048419</v>
      </c>
      <c r="F5" s="6">
        <f t="shared" si="0"/>
        <v>1.4758556024378809E-2</v>
      </c>
      <c r="G5" s="7">
        <f t="shared" si="1"/>
        <v>8.0373048874019616E-5</v>
      </c>
      <c r="H5" s="6">
        <f t="shared" ca="1" si="2"/>
        <v>2.9909298065323265E-2</v>
      </c>
      <c r="I5" s="7">
        <f t="shared" ca="1" si="3"/>
        <v>1.3112130736564706E-4</v>
      </c>
      <c r="J5" s="9">
        <f t="shared" ca="1" si="4"/>
        <v>-1.0265734680220624</v>
      </c>
    </row>
    <row r="6" spans="1:10" x14ac:dyDescent="0.3">
      <c r="A6" s="4" t="s">
        <v>10</v>
      </c>
      <c r="B6" s="2">
        <v>3347</v>
      </c>
      <c r="C6" s="2">
        <v>111905</v>
      </c>
      <c r="D6" s="2">
        <v>2182.5</v>
      </c>
      <c r="E6" s="2">
        <v>16644892</v>
      </c>
      <c r="F6" s="6">
        <f t="shared" si="0"/>
        <v>2.9909298065323265E-2</v>
      </c>
      <c r="G6" s="7">
        <f t="shared" si="1"/>
        <v>1.3112130736564706E-4</v>
      </c>
      <c r="H6" s="6">
        <f t="shared" ca="1" si="2"/>
        <v>1.149358565043246E-2</v>
      </c>
      <c r="I6" s="7">
        <f t="shared" ca="1" si="3"/>
        <v>9.0338315290320302E-5</v>
      </c>
      <c r="J6" s="9">
        <f t="shared" ca="1" si="4"/>
        <v>0.61571864290061407</v>
      </c>
    </row>
    <row r="7" spans="1:10" x14ac:dyDescent="0.3">
      <c r="A7" s="4" t="s">
        <v>12</v>
      </c>
      <c r="B7" s="2">
        <v>6336</v>
      </c>
      <c r="C7" s="2">
        <v>551264</v>
      </c>
      <c r="D7" s="2">
        <v>11451.39</v>
      </c>
      <c r="E7" s="2">
        <v>126761164</v>
      </c>
      <c r="F7" s="6">
        <f t="shared" si="0"/>
        <v>1.149358565043246E-2</v>
      </c>
      <c r="G7" s="7">
        <f t="shared" si="1"/>
        <v>9.0338315290320302E-5</v>
      </c>
    </row>
    <row r="9" spans="1:10" x14ac:dyDescent="0.3">
      <c r="E9" t="s">
        <v>26</v>
      </c>
      <c r="F9" s="9">
        <f>AVERAGE(F2:F6)</f>
        <v>1.1507882482887451E-2</v>
      </c>
      <c r="G9" s="8">
        <f>AVERAGE(G2:G6)</f>
        <v>9.4852756676661371E-5</v>
      </c>
    </row>
    <row r="10" spans="1:10" x14ac:dyDescent="0.3">
      <c r="E10" t="s">
        <v>27</v>
      </c>
      <c r="F10">
        <f>+_xlfn.STDEV.S(F2:F6)</f>
        <v>1.1380585072189513E-2</v>
      </c>
      <c r="G10">
        <f>_xlfn.STDEV.S(G2:G6)</f>
        <v>2.4662408435452836E-5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EXEMPLE 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Kaiss Bourha</cp:lastModifiedBy>
  <dcterms:created xsi:type="dcterms:W3CDTF">2025-06-27T15:08:59Z</dcterms:created>
  <dcterms:modified xsi:type="dcterms:W3CDTF">2025-06-27T17:06:26Z</dcterms:modified>
</cp:coreProperties>
</file>