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thuyle/Desktop/"/>
    </mc:Choice>
  </mc:AlternateContent>
  <xr:revisionPtr revIDLastSave="0" documentId="13_ncr:1_{250C40F7-D0F1-FD44-AA07-55054B392871}" xr6:coauthVersionLast="46" xr6:coauthVersionMax="46" xr10:uidLastSave="{00000000-0000-0000-0000-000000000000}"/>
  <bookViews>
    <workbookView xWindow="0" yWindow="540" windowWidth="28800" windowHeight="16520" xr2:uid="{00000000-000D-0000-FFFF-FFFF00000000}"/>
  </bookViews>
  <sheets>
    <sheet name="Responses" sheetId="1" r:id="rId1"/>
    <sheet name="Anh huong cua cac yeu to" sheetId="7" r:id="rId2"/>
    <sheet name="Tinh hinh co vl" sheetId="12" r:id="rId3"/>
    <sheet name="Thoi diem co vl" sheetId="9" r:id="rId4"/>
    <sheet name="CDR-IBM" sheetId="13" r:id="rId5"/>
    <sheet name="CTDT-IBM" sheetId="14" r:id="rId6"/>
    <sheet name="CDR-CSE" sheetId="16" r:id="rId7"/>
    <sheet name="CTDT-CSE" sheetId="15" r:id="rId8"/>
    <sheet name="Sheet1" sheetId="2" r:id="rId9"/>
  </sheets>
  <definedNames>
    <definedName name="_xlnm._FilterDatabase" localSheetId="1" hidden="1">'Anh huong cua cac yeu to'!$A$1:$H$19</definedName>
    <definedName name="_xlnm._FilterDatabase" localSheetId="0" hidden="1">Responses!$A$1:$O$19</definedName>
    <definedName name="_xlnm._FilterDatabase" localSheetId="2" hidden="1">'Tinh hinh co vl'!$A$1:$B$19</definedName>
  </definedNames>
  <calcPr calcId="191029"/>
</workbook>
</file>

<file path=xl/calcChain.xml><?xml version="1.0" encoding="utf-8"?>
<calcChain xmlns="http://schemas.openxmlformats.org/spreadsheetml/2006/main">
  <c r="D34" i="14" l="1"/>
  <c r="B21" i="14"/>
  <c r="B9" i="15"/>
  <c r="G82" i="7"/>
  <c r="G83" i="7"/>
  <c r="G84" i="7"/>
  <c r="G85" i="7"/>
  <c r="G86" i="7"/>
  <c r="G87" i="7"/>
  <c r="G81" i="7"/>
  <c r="C22" i="15"/>
  <c r="D22" i="15"/>
  <c r="E22" i="15"/>
  <c r="F22" i="15"/>
  <c r="C23" i="15"/>
  <c r="D23" i="15"/>
  <c r="E23" i="15"/>
  <c r="F23" i="15"/>
  <c r="C24" i="15"/>
  <c r="D24" i="15"/>
  <c r="E24" i="15"/>
  <c r="F24" i="15"/>
  <c r="C25" i="15"/>
  <c r="D25" i="15"/>
  <c r="E25" i="15"/>
  <c r="F25" i="15"/>
  <c r="B23" i="15"/>
  <c r="B24" i="15"/>
  <c r="B25" i="15"/>
  <c r="B22" i="15"/>
  <c r="C7" i="15"/>
  <c r="D7" i="15"/>
  <c r="E7" i="15"/>
  <c r="C8" i="15"/>
  <c r="D8" i="15"/>
  <c r="E8" i="15"/>
  <c r="C10" i="15"/>
  <c r="D10" i="15"/>
  <c r="E10" i="15"/>
  <c r="C11" i="15"/>
  <c r="D11" i="15"/>
  <c r="E11" i="15"/>
  <c r="C9" i="15"/>
  <c r="D9" i="15"/>
  <c r="E9" i="15"/>
  <c r="B11" i="15"/>
  <c r="B10" i="15"/>
  <c r="B8" i="15"/>
  <c r="B7" i="15"/>
  <c r="H16" i="16"/>
  <c r="I16" i="16"/>
  <c r="J16" i="16"/>
  <c r="K16" i="16"/>
  <c r="L16" i="16"/>
  <c r="H17" i="16"/>
  <c r="I17" i="16"/>
  <c r="J17" i="16"/>
  <c r="K17" i="16"/>
  <c r="L17" i="16"/>
  <c r="H18" i="16"/>
  <c r="I18" i="16"/>
  <c r="J18" i="16"/>
  <c r="K18" i="16"/>
  <c r="L18" i="16"/>
  <c r="H19" i="16"/>
  <c r="I19" i="16"/>
  <c r="J19" i="16"/>
  <c r="K19" i="16"/>
  <c r="L19" i="16"/>
  <c r="H20" i="16"/>
  <c r="I20" i="16"/>
  <c r="J20" i="16"/>
  <c r="K20" i="16"/>
  <c r="L20" i="16"/>
  <c r="H21" i="16"/>
  <c r="I21" i="16"/>
  <c r="J21" i="16"/>
  <c r="K21" i="16"/>
  <c r="L21" i="16"/>
  <c r="H22" i="16"/>
  <c r="I22" i="16"/>
  <c r="J22" i="16"/>
  <c r="K22" i="16"/>
  <c r="L22" i="16"/>
  <c r="H23" i="16"/>
  <c r="I23" i="16"/>
  <c r="J23" i="16"/>
  <c r="K23" i="16"/>
  <c r="L23" i="16"/>
  <c r="H24" i="16"/>
  <c r="I24" i="16"/>
  <c r="J24" i="16"/>
  <c r="K24" i="16"/>
  <c r="L24" i="16"/>
  <c r="I15" i="16"/>
  <c r="J15" i="16"/>
  <c r="K15" i="16"/>
  <c r="L15" i="16"/>
  <c r="H15" i="16"/>
  <c r="C6" i="16"/>
  <c r="D6" i="16"/>
  <c r="E6" i="16"/>
  <c r="F6" i="16"/>
  <c r="G6" i="16"/>
  <c r="H6" i="16"/>
  <c r="I6" i="16"/>
  <c r="J6" i="16"/>
  <c r="K6" i="16"/>
  <c r="C7" i="16"/>
  <c r="D7" i="16"/>
  <c r="E7" i="16"/>
  <c r="F7" i="16"/>
  <c r="G7" i="16"/>
  <c r="H7" i="16"/>
  <c r="I7" i="16"/>
  <c r="J7" i="16"/>
  <c r="K7" i="16"/>
  <c r="C8" i="16"/>
  <c r="D8" i="16"/>
  <c r="E8" i="16"/>
  <c r="F8" i="16"/>
  <c r="G8" i="16"/>
  <c r="H8" i="16"/>
  <c r="I8" i="16"/>
  <c r="J8" i="16"/>
  <c r="K8" i="16"/>
  <c r="C9" i="16"/>
  <c r="D9" i="16"/>
  <c r="E9" i="16"/>
  <c r="F9" i="16"/>
  <c r="G9" i="16"/>
  <c r="H9" i="16"/>
  <c r="I9" i="16"/>
  <c r="J9" i="16"/>
  <c r="K9" i="16"/>
  <c r="C10" i="16"/>
  <c r="D10" i="16"/>
  <c r="E10" i="16"/>
  <c r="F10" i="16"/>
  <c r="G10" i="16"/>
  <c r="H10" i="16"/>
  <c r="I10" i="16"/>
  <c r="J10" i="16"/>
  <c r="K10" i="16"/>
  <c r="E11" i="16"/>
  <c r="I11" i="16"/>
  <c r="B6" i="16"/>
  <c r="B10" i="16"/>
  <c r="B9" i="16"/>
  <c r="B8" i="16"/>
  <c r="B7" i="16"/>
  <c r="B11" i="16" s="1"/>
  <c r="E2" i="2"/>
  <c r="E3" i="2"/>
  <c r="E4" i="2"/>
  <c r="E1" i="2"/>
  <c r="B35" i="14"/>
  <c r="C35" i="14"/>
  <c r="D35" i="14"/>
  <c r="E35" i="14"/>
  <c r="F35" i="14"/>
  <c r="B36" i="14"/>
  <c r="C36" i="14"/>
  <c r="D36" i="14"/>
  <c r="E36" i="14"/>
  <c r="F36" i="14"/>
  <c r="B37" i="14"/>
  <c r="C37" i="14"/>
  <c r="D37" i="14"/>
  <c r="E37" i="14"/>
  <c r="F37" i="14"/>
  <c r="C34" i="14"/>
  <c r="E34" i="14"/>
  <c r="F34" i="14"/>
  <c r="B34" i="14"/>
  <c r="B19" i="14"/>
  <c r="B20" i="14"/>
  <c r="B22" i="14"/>
  <c r="B23" i="14"/>
  <c r="D19" i="14"/>
  <c r="E19" i="14"/>
  <c r="D20" i="14"/>
  <c r="E20" i="14"/>
  <c r="D22" i="14"/>
  <c r="E22" i="14"/>
  <c r="D23" i="14"/>
  <c r="E23" i="14"/>
  <c r="D21" i="14"/>
  <c r="E21" i="14"/>
  <c r="C21" i="14"/>
  <c r="C23" i="14"/>
  <c r="C22" i="14"/>
  <c r="C20" i="14"/>
  <c r="C19" i="14"/>
  <c r="A3" i="14"/>
  <c r="A4" i="14" s="1"/>
  <c r="A5" i="14" s="1"/>
  <c r="A6" i="14" s="1"/>
  <c r="A7" i="14" s="1"/>
  <c r="A8" i="14" s="1"/>
  <c r="A9" i="14" s="1"/>
  <c r="A10" i="14" s="1"/>
  <c r="A11" i="14" s="1"/>
  <c r="A12" i="14" s="1"/>
  <c r="A13" i="14" s="1"/>
  <c r="A14" i="14" s="1"/>
  <c r="A15" i="14" s="1"/>
  <c r="A16" i="14" s="1"/>
  <c r="H28" i="13"/>
  <c r="H29" i="13"/>
  <c r="I29" i="13"/>
  <c r="J29" i="13"/>
  <c r="K29" i="13"/>
  <c r="L29" i="13"/>
  <c r="H30" i="13"/>
  <c r="I30" i="13"/>
  <c r="J30" i="13"/>
  <c r="K30" i="13"/>
  <c r="L30" i="13"/>
  <c r="H31" i="13"/>
  <c r="I31" i="13"/>
  <c r="J31" i="13"/>
  <c r="K31" i="13"/>
  <c r="L31" i="13"/>
  <c r="H32" i="13"/>
  <c r="I32" i="13"/>
  <c r="J32" i="13"/>
  <c r="K32" i="13"/>
  <c r="L32" i="13"/>
  <c r="H33" i="13"/>
  <c r="I33" i="13"/>
  <c r="J33" i="13"/>
  <c r="K33" i="13"/>
  <c r="L33" i="13"/>
  <c r="H34" i="13"/>
  <c r="I34" i="13"/>
  <c r="J34" i="13"/>
  <c r="K34" i="13"/>
  <c r="L34" i="13"/>
  <c r="H35" i="13"/>
  <c r="I35" i="13"/>
  <c r="J35" i="13"/>
  <c r="K35" i="13"/>
  <c r="L35" i="13"/>
  <c r="H36" i="13"/>
  <c r="I36" i="13"/>
  <c r="J36" i="13"/>
  <c r="K36" i="13"/>
  <c r="L36" i="13"/>
  <c r="H37" i="13"/>
  <c r="I37" i="13"/>
  <c r="J37" i="13"/>
  <c r="K37" i="13"/>
  <c r="L37" i="13"/>
  <c r="H38" i="13"/>
  <c r="I38" i="13"/>
  <c r="J38" i="13"/>
  <c r="K38" i="13"/>
  <c r="L38" i="13"/>
  <c r="H39" i="13"/>
  <c r="I39" i="13"/>
  <c r="J39" i="13"/>
  <c r="K39" i="13"/>
  <c r="L39" i="13"/>
  <c r="H40" i="13"/>
  <c r="I40" i="13"/>
  <c r="J40" i="13"/>
  <c r="K40" i="13"/>
  <c r="L40" i="13"/>
  <c r="I28" i="13"/>
  <c r="J28" i="13"/>
  <c r="K28" i="13"/>
  <c r="L28" i="13"/>
  <c r="C18" i="13"/>
  <c r="D18" i="13"/>
  <c r="E18" i="13"/>
  <c r="F18" i="13"/>
  <c r="G18" i="13"/>
  <c r="H18" i="13"/>
  <c r="I18" i="13"/>
  <c r="J18" i="13"/>
  <c r="K18" i="13"/>
  <c r="L18" i="13"/>
  <c r="M18" i="13"/>
  <c r="N18" i="13"/>
  <c r="C19" i="13"/>
  <c r="D19" i="13"/>
  <c r="E19" i="13"/>
  <c r="F19" i="13"/>
  <c r="G19" i="13"/>
  <c r="H19" i="13"/>
  <c r="H23" i="13" s="1"/>
  <c r="I19" i="13"/>
  <c r="J19" i="13"/>
  <c r="K19" i="13"/>
  <c r="L19" i="13"/>
  <c r="M19" i="13"/>
  <c r="N19" i="13"/>
  <c r="C20" i="13"/>
  <c r="D20" i="13"/>
  <c r="D23" i="13" s="1"/>
  <c r="E20" i="13"/>
  <c r="F20" i="13"/>
  <c r="G20" i="13"/>
  <c r="H20" i="13"/>
  <c r="I20" i="13"/>
  <c r="J20" i="13"/>
  <c r="K20" i="13"/>
  <c r="L20" i="13"/>
  <c r="L23" i="13" s="1"/>
  <c r="M20" i="13"/>
  <c r="N20" i="13"/>
  <c r="C21" i="13"/>
  <c r="D21" i="13"/>
  <c r="E21" i="13"/>
  <c r="F21" i="13"/>
  <c r="G21" i="13"/>
  <c r="H21" i="13"/>
  <c r="I21" i="13"/>
  <c r="J21" i="13"/>
  <c r="K21" i="13"/>
  <c r="L21" i="13"/>
  <c r="M21" i="13"/>
  <c r="N21" i="13"/>
  <c r="C22" i="13"/>
  <c r="D22" i="13"/>
  <c r="E22" i="13"/>
  <c r="F22" i="13"/>
  <c r="G22" i="13"/>
  <c r="H22" i="13"/>
  <c r="I22" i="13"/>
  <c r="J22" i="13"/>
  <c r="K22" i="13"/>
  <c r="K23" i="13" s="1"/>
  <c r="L22" i="13"/>
  <c r="M22" i="13"/>
  <c r="N22" i="13"/>
  <c r="B22" i="13"/>
  <c r="B21" i="13"/>
  <c r="B20" i="13"/>
  <c r="B19" i="13"/>
  <c r="B18" i="13"/>
  <c r="A4" i="13"/>
  <c r="A5" i="13" s="1"/>
  <c r="A6" i="13" s="1"/>
  <c r="A7" i="13" s="1"/>
  <c r="A8" i="13" s="1"/>
  <c r="A9" i="13" s="1"/>
  <c r="A10" i="13" s="1"/>
  <c r="A11" i="13" s="1"/>
  <c r="A12" i="13" s="1"/>
  <c r="A13" i="13" s="1"/>
  <c r="A14" i="13" s="1"/>
  <c r="A15" i="13" s="1"/>
  <c r="A16" i="13" s="1"/>
  <c r="A3" i="13"/>
  <c r="E23" i="13"/>
  <c r="F23" i="13"/>
  <c r="G23" i="13"/>
  <c r="I23" i="13"/>
  <c r="J23" i="13"/>
  <c r="M23" i="13"/>
  <c r="N23" i="13"/>
  <c r="E40" i="12"/>
  <c r="E41" i="12"/>
  <c r="E42" i="12"/>
  <c r="E34" i="12"/>
  <c r="E26" i="12"/>
  <c r="E39" i="12"/>
  <c r="E33" i="12"/>
  <c r="E32" i="12"/>
  <c r="E31" i="12"/>
  <c r="B31" i="12"/>
  <c r="B33" i="12"/>
  <c r="B32" i="12"/>
  <c r="B20" i="12"/>
  <c r="B41" i="12"/>
  <c r="B40" i="12"/>
  <c r="B39" i="12"/>
  <c r="B25" i="12"/>
  <c r="B23" i="12"/>
  <c r="B24" i="12"/>
  <c r="C52" i="7"/>
  <c r="D52" i="7"/>
  <c r="E52" i="7"/>
  <c r="F52" i="7"/>
  <c r="F57" i="7" s="1"/>
  <c r="G52" i="7"/>
  <c r="H52" i="7"/>
  <c r="C53" i="7"/>
  <c r="C57" i="7" s="1"/>
  <c r="D53" i="7"/>
  <c r="E53" i="7"/>
  <c r="F53" i="7"/>
  <c r="G53" i="7"/>
  <c r="G57" i="7" s="1"/>
  <c r="H53" i="7"/>
  <c r="H57" i="7" s="1"/>
  <c r="C54" i="7"/>
  <c r="D54" i="7"/>
  <c r="E54" i="7"/>
  <c r="F54" i="7"/>
  <c r="G54" i="7"/>
  <c r="H54" i="7"/>
  <c r="C55" i="7"/>
  <c r="D55" i="7"/>
  <c r="E55" i="7"/>
  <c r="F55" i="7"/>
  <c r="G55" i="7"/>
  <c r="H55" i="7"/>
  <c r="C56" i="7"/>
  <c r="D56" i="7"/>
  <c r="E56" i="7"/>
  <c r="F56" i="7"/>
  <c r="G56" i="7"/>
  <c r="H56" i="7"/>
  <c r="C72" i="7"/>
  <c r="D72" i="7"/>
  <c r="E72" i="7"/>
  <c r="F72" i="7"/>
  <c r="F77" i="7" s="1"/>
  <c r="G72" i="7"/>
  <c r="H72" i="7"/>
  <c r="H77" i="7" s="1"/>
  <c r="C73" i="7"/>
  <c r="D73" i="7"/>
  <c r="E73" i="7"/>
  <c r="F73" i="7"/>
  <c r="G73" i="7"/>
  <c r="H73" i="7"/>
  <c r="C74" i="7"/>
  <c r="D74" i="7"/>
  <c r="E74" i="7"/>
  <c r="F74" i="7"/>
  <c r="G74" i="7"/>
  <c r="H74" i="7"/>
  <c r="C75" i="7"/>
  <c r="D75" i="7"/>
  <c r="E75" i="7"/>
  <c r="F75" i="7"/>
  <c r="G75" i="7"/>
  <c r="H75" i="7"/>
  <c r="C76" i="7"/>
  <c r="D76" i="7"/>
  <c r="E76" i="7"/>
  <c r="F76" i="7"/>
  <c r="G76" i="7"/>
  <c r="H76" i="7"/>
  <c r="E77" i="7"/>
  <c r="G77" i="7"/>
  <c r="D77" i="7"/>
  <c r="C77" i="7"/>
  <c r="C65" i="7"/>
  <c r="D65" i="7"/>
  <c r="E65" i="7"/>
  <c r="E67" i="7" s="1"/>
  <c r="F65" i="7"/>
  <c r="G65" i="7"/>
  <c r="H65" i="7"/>
  <c r="C66" i="7"/>
  <c r="C67" i="7" s="1"/>
  <c r="D66" i="7"/>
  <c r="E66" i="7"/>
  <c r="F66" i="7"/>
  <c r="G66" i="7"/>
  <c r="G67" i="7" s="1"/>
  <c r="H66" i="7"/>
  <c r="C64" i="7"/>
  <c r="D64" i="7"/>
  <c r="E64" i="7"/>
  <c r="F64" i="7"/>
  <c r="G64" i="7"/>
  <c r="H64" i="7"/>
  <c r="C63" i="7"/>
  <c r="D63" i="7"/>
  <c r="E63" i="7"/>
  <c r="F63" i="7"/>
  <c r="G63" i="7"/>
  <c r="H63" i="7"/>
  <c r="B66" i="7"/>
  <c r="B65" i="7"/>
  <c r="B64" i="7"/>
  <c r="B63" i="7"/>
  <c r="C62" i="7"/>
  <c r="D62" i="7"/>
  <c r="E62" i="7"/>
  <c r="F62" i="7"/>
  <c r="G62" i="7"/>
  <c r="H62" i="7"/>
  <c r="B62" i="7"/>
  <c r="B67" i="7"/>
  <c r="E57" i="7"/>
  <c r="D57" i="7"/>
  <c r="B25" i="7"/>
  <c r="B24" i="7"/>
  <c r="C42" i="7"/>
  <c r="D42" i="7"/>
  <c r="E42" i="7"/>
  <c r="F42" i="7"/>
  <c r="G42" i="7"/>
  <c r="H42" i="7"/>
  <c r="C43" i="7"/>
  <c r="D43" i="7"/>
  <c r="E43" i="7"/>
  <c r="F43" i="7"/>
  <c r="G43" i="7"/>
  <c r="H43" i="7"/>
  <c r="C44" i="7"/>
  <c r="D44" i="7"/>
  <c r="E44" i="7"/>
  <c r="F44" i="7"/>
  <c r="G44" i="7"/>
  <c r="H44" i="7"/>
  <c r="C45" i="7"/>
  <c r="D45" i="7"/>
  <c r="E45" i="7"/>
  <c r="F45" i="7"/>
  <c r="G45" i="7"/>
  <c r="H45" i="7"/>
  <c r="C46" i="7"/>
  <c r="D46" i="7"/>
  <c r="E46" i="7"/>
  <c r="F46" i="7"/>
  <c r="G46" i="7"/>
  <c r="H46" i="7"/>
  <c r="B46" i="7"/>
  <c r="B45" i="7"/>
  <c r="B44" i="7"/>
  <c r="B43" i="7"/>
  <c r="B42" i="7"/>
  <c r="C34" i="7"/>
  <c r="D34" i="7"/>
  <c r="E34" i="7"/>
  <c r="F34" i="7"/>
  <c r="G34" i="7"/>
  <c r="H34" i="7"/>
  <c r="C35" i="7"/>
  <c r="D35" i="7"/>
  <c r="E35" i="7"/>
  <c r="F35" i="7"/>
  <c r="G35" i="7"/>
  <c r="H35" i="7"/>
  <c r="C36" i="7"/>
  <c r="D36" i="7"/>
  <c r="E36" i="7"/>
  <c r="F36" i="7"/>
  <c r="G36" i="7"/>
  <c r="H36" i="7"/>
  <c r="C37" i="7"/>
  <c r="D37" i="7"/>
  <c r="E37" i="7"/>
  <c r="F37" i="7"/>
  <c r="G37" i="7"/>
  <c r="H37" i="7"/>
  <c r="B37" i="7"/>
  <c r="B36" i="7"/>
  <c r="B35" i="7"/>
  <c r="B34" i="7"/>
  <c r="C33" i="7"/>
  <c r="D33" i="7"/>
  <c r="E33" i="7"/>
  <c r="F33" i="7"/>
  <c r="F38" i="7" s="1"/>
  <c r="G33" i="7"/>
  <c r="G38" i="7" s="1"/>
  <c r="H33" i="7"/>
  <c r="B33" i="7"/>
  <c r="C38" i="7"/>
  <c r="C25" i="7"/>
  <c r="D25" i="7"/>
  <c r="E25" i="7"/>
  <c r="F25" i="7"/>
  <c r="G25" i="7"/>
  <c r="H25" i="7"/>
  <c r="C26" i="7"/>
  <c r="D26" i="7"/>
  <c r="E26" i="7"/>
  <c r="F26" i="7"/>
  <c r="G26" i="7"/>
  <c r="H26" i="7"/>
  <c r="C27" i="7"/>
  <c r="D27" i="7"/>
  <c r="E27" i="7"/>
  <c r="F27" i="7"/>
  <c r="G27" i="7"/>
  <c r="H27" i="7"/>
  <c r="C28" i="7"/>
  <c r="D28" i="7"/>
  <c r="E28" i="7"/>
  <c r="F28" i="7"/>
  <c r="G28" i="7"/>
  <c r="H28" i="7"/>
  <c r="B28" i="7"/>
  <c r="B27" i="7"/>
  <c r="B26" i="7"/>
  <c r="C24" i="7"/>
  <c r="C29" i="7" s="1"/>
  <c r="D24" i="7"/>
  <c r="E24" i="7"/>
  <c r="E29" i="7" s="1"/>
  <c r="F24" i="7"/>
  <c r="F29" i="7" s="1"/>
  <c r="G24" i="7"/>
  <c r="G29" i="7" s="1"/>
  <c r="H24" i="7"/>
  <c r="B18" i="2"/>
  <c r="G34" i="14" l="1"/>
  <c r="G37" i="14"/>
  <c r="G36" i="14"/>
  <c r="G35" i="14"/>
  <c r="K11" i="16"/>
  <c r="G11" i="16"/>
  <c r="C11" i="16"/>
  <c r="H11" i="16"/>
  <c r="D11" i="16"/>
  <c r="J11" i="16"/>
  <c r="F11" i="16"/>
  <c r="B24" i="14"/>
  <c r="D24" i="14"/>
  <c r="E24" i="14"/>
  <c r="C24" i="14"/>
  <c r="C23" i="13"/>
  <c r="B34" i="12"/>
  <c r="B26" i="12"/>
  <c r="E24" i="12" s="1"/>
  <c r="H67" i="7"/>
  <c r="D67" i="7"/>
  <c r="F67" i="7"/>
  <c r="H29" i="7"/>
  <c r="D29" i="7"/>
  <c r="H38" i="7"/>
  <c r="D38" i="7"/>
  <c r="E38" i="7"/>
  <c r="D47" i="7"/>
  <c r="H47" i="7"/>
  <c r="B38" i="7"/>
  <c r="B23" i="13" l="1"/>
  <c r="B42" i="12"/>
  <c r="E23" i="12"/>
  <c r="E25" i="12"/>
  <c r="C47" i="7"/>
  <c r="E47" i="7"/>
  <c r="B47" i="7"/>
  <c r="G47" i="7"/>
  <c r="F47" i="7"/>
  <c r="B29" i="7"/>
  <c r="B72" i="7" l="1"/>
  <c r="B77" i="7" s="1"/>
  <c r="B74" i="7"/>
  <c r="B76" i="7"/>
  <c r="B75" i="7"/>
  <c r="B73" i="7"/>
  <c r="B54" i="7"/>
  <c r="B55" i="7"/>
  <c r="B52" i="7"/>
  <c r="B56" i="7"/>
  <c r="B53" i="7"/>
  <c r="B57" i="7" l="1"/>
</calcChain>
</file>

<file path=xl/sharedStrings.xml><?xml version="1.0" encoding="utf-8"?>
<sst xmlns="http://schemas.openxmlformats.org/spreadsheetml/2006/main" count="963" uniqueCount="121">
  <si>
    <t>Timestamp</t>
  </si>
  <si>
    <t xml:space="preserve">2.	Hiện tại, tình hình việc làm của bạn như thế nào?     </t>
  </si>
  <si>
    <t xml:space="preserve">4. Thời điểm bạn có việc làm kể từ khi tốt nghiệp? </t>
  </si>
  <si>
    <t>1.	 Bạn có đạt được các kiến thức/kỹ năng theo như chuẩn đầu ra không? [Nắm được các nguyên lý cơ bản, phong cách và ngôn ngữ lập trình phổ biến hiện nay và sử dụng thành thạo ngôn ngữ đó để viết các chương trình phần mềm.]</t>
  </si>
  <si>
    <t>1.	 Bạn có đạt được các kiến thức/kỹ năng theo như chuẩn đầu ra không? [Nắm được những nguyên lý và thực hành trong việc thiết kế, phát triển và kiểm thử các chương trình, cùng những phương pháp thực hành kỹ nghệ đúng đắn.]</t>
  </si>
  <si>
    <t>1.	 Bạn có đạt được các kiến thức/kỹ năng theo như chuẩn đầu ra không? [Nắm được những nguyên lý cơ bản của việc ứng dụng chuyên sâu của khoa học máy tính như trí tuệ nhân tạo, đồ hoạ máy tính, mã độc.]</t>
  </si>
  <si>
    <t>1.	 Bạn có đạt được các kiến thức/kỹ năng theo như chuẩn đầu ra không? [Có khả năng phân tích, thiết kế và thực hiện các quy trình phần mềm cho ứng dụng của các khách hàng trong thực tế, có thể là một ứng dụng di động, ứng dụng điên toán đám mây hoặc dịch vụ web.]</t>
  </si>
  <si>
    <t>1.	 Bạn có đạt được các kiến thức/kỹ năng theo như chuẩn đầu ra không? [Có khả năng lập kế hoạch và đưa ra một quy trình công nghệ phần mềm hiệu quả dựa trên kiến thức của các mô hình tiên tiến được sử dụng rộng rãi.]</t>
  </si>
  <si>
    <t>1.	 Bạn có đạt được các kiến thức/kỹ năng theo như chuẩn đầu ra không? [Có khả năng giao tiếp và trình bày ý tưởng, giải pháp hoặc giới thiệu sản phẩm công nghệ bằng tiếng Anh.]</t>
  </si>
  <si>
    <t>1.	 Bạn có đạt được các kiến thức/kỹ năng theo như chuẩn đầu ra không? [Có khả năng hợp tác hiệu quả với đồng nghiệp tận dụng sự đa dạng trong suy nghĩ, kinh nghiệm và các kỹ năng để bổ trợ cho nhau.]</t>
  </si>
  <si>
    <t>1.	 Bạn có đạt được các kiến thức/kỹ năng theo như chuẩn đầu ra không? [Chủ động trong giao tiếp và tiếp thu tích cực các ý kiến đóng góp từ người khác để tự nhận thức đúng đắn về giá trị của bản thân.]</t>
  </si>
  <si>
    <t>1.	 Bạn có đạt được các kiến thức/kỹ năng theo như chuẩn đầu ra không? [Có trách nhiệm với công việc và tuân thủ các nguyên tắc chung khi làm việc nhóm.]</t>
  </si>
  <si>
    <t>1.	 Bạn có đạt được các kiến thức/kỹ năng theo như chuẩn đầu ra không? [Ham học hỏi và liên tục tự trang bị bổ sung thêm các kiến thức mới.]</t>
  </si>
  <si>
    <t>1.	 Bạn có đạt được các kiến thức/kỹ năng theo như chuẩn đầu ra không? [Nắm được các chức năng, quy trình,thủ tục và thực tiễn quản trị của một tổ chức.]</t>
  </si>
  <si>
    <t>1.	 Bạn có đạt được các kiến thức/kỹ năng theo như chuẩn đầu ra không? [Có kiến thức về các yếu tố môi trường bên ngoài (bao gồm kinh tế, xã hội, đạo đức, chính trị, công nghệ …) và mối tương quan giữa các yếu tố này với các quyết định chiến lược, hành vi và quản trị của một tổ chức.]</t>
  </si>
  <si>
    <t>1.	 Bạn có đạt được các kiến thức/kỹ năng theo như chuẩn đầu ra không? [Có khả năng phân tích môi trường kinh tế, chính trị, luật pháp, văn hóa xã hội đối với các tổ chức đa quốc gia nhằm xây dựng chiến lược cạnh tranh trong môi trường toàn cầu.]</t>
  </si>
  <si>
    <t>1.	 Bạn có đạt được các kiến thức/kỹ năng theo như chuẩn đầu ra không? [Có khả năng phân tích tác động của toàn cầu hóa đến các nước, doanh nghiệp và công dân của các nước, đánh giá được tác động của việc quốc tế hóa lên chiến lược công ty.]</t>
  </si>
  <si>
    <t>1.	 Bạn có đạt được các kiến thức/kỹ năng theo như chuẩn đầu ra không? [Biết cách hợp tác hiệu quả với đồng nghiệp, tận dụng sự đa dạng trong suy nghĩ của các thành viên, kinh nghiệm và các kỹ năng bổ trợ.]</t>
  </si>
  <si>
    <t>1.	 Bạn có đạt được các kiến thức/kỹ năng theo như chuẩn đầu ra không? [Có khả năng phân tích, đánh giá, xác định vấn đề và có tư duy phản biện tốt nhằm đưa ra hướng giải quyết trong những tình huống phức tạp, mới hoặc còn mơ hồ.]</t>
  </si>
  <si>
    <t>1.	 Bạn có đạt được các kiến thức/kỹ năng theo như chuẩn đầu ra không? [Xác định và phân tích được các vấn đề kinh doanh cả trên phương diện lý thuyết và thực tế, đồng thời phát triển nghiên cứu sử dụng các phương pháp định tính hoặc định lượng để phân tích và giải quyết vấn đề.]</t>
  </si>
  <si>
    <t>1.	 Bạn có đạt được các kiến thức/kỹ năng theo như chuẩn đầu ra không? [Có khả năng học tập một cách độc lập, tự chịu trách nhiệm với các môn học, lĩnh vực nghiên cứu mà mình lựa chọn, cam kết không ngừng tư duy, tự đánh giá và hoàn thiện bản thân.]</t>
  </si>
  <si>
    <t>1.	 Bạn có đạt được các kiến thức/kỹ năng theo như chuẩn đầu ra không? [Biết cách sử dụng các kỹ năng viết, trình bày, báo cáo, thuyết trình và kỹ năng hợp tác trong các dự án nhóm và trong môi trường nghề nghiệp.]</t>
  </si>
  <si>
    <t>1.	 Bạn có đạt được các kiến thức/kỹ năng theo như chuẩn đầu ra không? [Có kỹ năng tìm kiếm cơ hội nhằm nâng cao kiến thức và phát triển kỹ năng của bản thân trong các lĩnh vực quan trọng.]</t>
  </si>
  <si>
    <t>1.	 Bạn có đạt được các kiến thức/kỹ năng theo như chuẩn đầu ra không? [Có kỹ năng giao tiếp hiệu quả bằng tiếng Anh thông qua tất cả các hình thức giao tiếp]</t>
  </si>
  <si>
    <t>1.	 Bạn có đạt được các kiến thức/kỹ năng theo như chuẩn đầu ra không? [Biết cách vận dụng các lý thuyết và khái niệm trong bối cảnh thực tế.]</t>
  </si>
  <si>
    <t>1.	 Bạn có đạt được các kiến thức/kỹ năng theo như chuẩn đầu ra không? [Hiểu biết về trách nhiệm xã hội liên quan đến những vấn đề toàn cầu.]</t>
  </si>
  <si>
    <t>3. Bạn hài lòng ở mức độ nào với các vấn đề sau đây của chương trình đào tạo? [Phương pháp giảng dạy phù hợp, hiệu quả]</t>
  </si>
  <si>
    <t>3. Bạn hài lòng ở mức độ nào với các vấn đề sau đây của chương trình đào tạo? [Phương pháp đánh giá sinh viên phù hợp với nội dung giảng dạy, phản ánh khách quan, chính xác được mức độ tiếp thu của sinh viên]</t>
  </si>
  <si>
    <t>3. Bạn hài lòng ở mức độ nào với các vấn đề sau đây của chương trình đào tạo? [Chương trình dạy học có cấu trúc, trình tự logic]</t>
  </si>
  <si>
    <t>3. Bạn hài lòng ở mức độ nào với các vấn đề sau đây của chương trình đào tạo? [Chuẩn đầu ra, đề cương các học phần được mô tả, thông tin đầy đủ, rõ ràng đến sinh viên]</t>
  </si>
  <si>
    <t>Ảnh hưởng rất lớn</t>
  </si>
  <si>
    <t>Ảnh hưởng vừa phải</t>
  </si>
  <si>
    <t>Ảnh hưởng rất ít</t>
  </si>
  <si>
    <t>Đang có việc làm</t>
  </si>
  <si>
    <t>Trong vòng 6 tháng</t>
  </si>
  <si>
    <t>Phù hợp    </t>
  </si>
  <si>
    <t>Làm việc cho một công ty/tổ chức.</t>
  </si>
  <si>
    <t>Tổng công ty Điện lực miền Trung - EVNCPC</t>
  </si>
  <si>
    <t>78A Duy Tân, Hoà Thuận Đông, Hải Châu, Đà Nẵng</t>
  </si>
  <si>
    <t> Nhà nước     </t>
  </si>
  <si>
    <t>Nhân viên    </t>
  </si>
  <si>
    <t>Từ hơn 7 đến 10 triệu</t>
  </si>
  <si>
    <t>IBM</t>
  </si>
  <si>
    <t>Tương đối rõ ràng</t>
  </si>
  <si>
    <t>Tương đối không rõ ràng</t>
  </si>
  <si>
    <t>Tương đối hài lòng</t>
  </si>
  <si>
    <t>Ảnh hưởng it</t>
  </si>
  <si>
    <t>Sở Kế hoạch và Đầu tư Quảng Trị</t>
  </si>
  <si>
    <t>128 Hoàng Diệu, Đông Hà, Quảng Trị</t>
  </si>
  <si>
    <t>Từ 4 đến 7 triệu</t>
  </si>
  <si>
    <t>Rất rõ ràng</t>
  </si>
  <si>
    <t>Trung lập</t>
  </si>
  <si>
    <t>Shopee - Sea Group</t>
  </si>
  <si>
    <t>15 Lê Thánh Tôn, Quận 1, TPHCM</t>
  </si>
  <si>
    <t>Tư nhân nước ngoài  </t>
  </si>
  <si>
    <t>Trên 15 triệu</t>
  </si>
  <si>
    <t>Rất không rõ ràng</t>
  </si>
  <si>
    <t>Tương đối không hài lòng</t>
  </si>
  <si>
    <t>Đang có việc làm</t>
  </si>
  <si>
    <t>Ít phù hợp</t>
  </si>
  <si>
    <t>InterContinental Danang</t>
  </si>
  <si>
    <t>Bai Bac, Son Tra, Da Nang</t>
  </si>
  <si>
    <t>02363938888</t>
  </si>
  <si>
    <t>Tư nhân nước ngoài  </t>
  </si>
  <si>
    <t>Không ảnh hưởng</t>
  </si>
  <si>
    <t>Hansem Vietnam</t>
  </si>
  <si>
    <t>17 Tôn Thất Tùng, P. Phạm Ngũ Lão, Quận 1, TP HCM</t>
  </si>
  <si>
    <t>0905479330</t>
  </si>
  <si>
    <t>Chưa có việc làm kể từ khi tốt nghiệp</t>
  </si>
  <si>
    <t>Chưa tìm được công việc như ý muốn</t>
  </si>
  <si>
    <t>Furama Resort Danang</t>
  </si>
  <si>
    <t>103-105 Võ Nguyên Giáp</t>
  </si>
  <si>
    <t> Tư nhân trong nước</t>
  </si>
  <si>
    <t>Rất hài lòng</t>
  </si>
  <si>
    <t>VNPT Đắk Lắk</t>
  </si>
  <si>
    <t>06 Lê Duẩn - TP. Buôn Ma Thuột - Đắk lắk</t>
  </si>
  <si>
    <t>Công ty Cổ Phần</t>
  </si>
  <si>
    <t>Từ hơn 10 đến 13 triệu</t>
  </si>
  <si>
    <t>Khởi nghiệp (tự tạo việc làm)</t>
  </si>
  <si>
    <t>Viện Nghiên cứu và Đào tạo Việt-Anh</t>
  </si>
  <si>
    <t>158A Lê Lợi, Đà Nẵng</t>
  </si>
  <si>
    <t>+842363738399</t>
  </si>
  <si>
    <t>Rất không hài lòng</t>
  </si>
  <si>
    <t>Quản lý</t>
  </si>
  <si>
    <t xml:space="preserve">AOE </t>
  </si>
  <si>
    <t>76/3 Phan Bôi</t>
  </si>
  <si>
    <t>0375060521</t>
  </si>
  <si>
    <t> Tư nhân trong nước</t>
  </si>
  <si>
    <t>CSE</t>
  </si>
  <si>
    <t>Đã có việc làm nhưng hiện nay không có việc làm</t>
  </si>
  <si>
    <t>Chưa muốn đi làm</t>
  </si>
  <si>
    <t>Học lực, xếp loại tốt nghiệp</t>
  </si>
  <si>
    <t>Trình độ ngoại ngữ</t>
  </si>
  <si>
    <t>Thông tin việc làm</t>
  </si>
  <si>
    <t>Ngoại hình</t>
  </si>
  <si>
    <t>Sức khỏe</t>
  </si>
  <si>
    <t>Mối quan hệ</t>
  </si>
  <si>
    <t>Kinh nghiệm làm việc trong quá trình đi học</t>
  </si>
  <si>
    <t>Chuyên ngành</t>
  </si>
  <si>
    <t>CHUNG</t>
  </si>
  <si>
    <t>Số lượng</t>
  </si>
  <si>
    <t>Tỷ lệ %</t>
  </si>
  <si>
    <t>Không biết</t>
  </si>
  <si>
    <t>Tình hình việc làm hiện tại</t>
  </si>
  <si>
    <t xml:space="preserve"> Ảnh hưởng rất lớn</t>
  </si>
  <si>
    <t>Ảnh hưởng ít</t>
  </si>
  <si>
    <t>Bình quân</t>
  </si>
  <si>
    <t>MSSV</t>
  </si>
  <si>
    <t>NGAY TN</t>
  </si>
  <si>
    <t>VL</t>
  </si>
  <si>
    <t>LD</t>
  </si>
  <si>
    <t>Thoidiem</t>
  </si>
  <si>
    <t>Phuhop</t>
  </si>
  <si>
    <t>TC</t>
  </si>
  <si>
    <t>TenTC</t>
  </si>
  <si>
    <t>DC</t>
  </si>
  <si>
    <t>SDT</t>
  </si>
  <si>
    <t>Loaihinh</t>
  </si>
  <si>
    <t>Vitri</t>
  </si>
  <si>
    <t>income</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</si>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</sst>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font>
    <font>
      <sz val="10"/>
      <color theme="1"/>
      <name val="Arial"/>
      <family val="2"/>
    </font>
    <font>
      <sz val="10"/>
      <color theme="4"/>
      <name val="Arial"/>
      <family val="2"/>
    </font>
    <font>
      <sz val="10"/>
      <color rgb="FF000000"/>
      <name val="Arial"/>
      <family val="2"/>
    </font>
    <font>
      <b/>
      <sz val="10"/>
      <color theme="1"/>
      <name val="Arial"/>
      <family val="2"/>
    </font>
    <font>
      <sz val="12"/>
      <color rgb="FF000000"/>
      <name val="Times New Roman"/>
      <family val="1"/>
    </font>
    <font>
      <sz val="12"/>
      <color rgb="FF1E1E23"/>
      <name val="Times New Roman"/>
      <family val="1"/>
    </font>
    <font>
      <b/>
      <sz val="12"/>
      <color rgb="FF000000"/>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4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4" fontId="1" fillId="0" borderId="0" xfId="0" applyNumberFormat="1" applyFont="1" applyAlignment="1"/>
    <xf numFmtId="0" fontId="1" fillId="0" borderId="0" xfId="0" applyFont="1" applyAlignment="1"/>
    <xf numFmtId="0" fontId="1" fillId="0" borderId="0" xfId="0" quotePrefix="1" applyFont="1" applyAlignment="1"/>
    <xf numFmtId="0" fontId="0" fillId="0" borderId="0" xfId="0"/>
    <xf numFmtId="0" fontId="2" fillId="0" borderId="0" xfId="0" applyFont="1"/>
    <xf numFmtId="0" fontId="1" fillId="2" borderId="0" xfId="0" applyFont="1" applyFill="1" applyAlignment="1"/>
    <xf numFmtId="0" fontId="0" fillId="2" borderId="0" xfId="0" applyFont="1" applyFill="1" applyAlignment="1"/>
    <xf numFmtId="0" fontId="1" fillId="0" borderId="0" xfId="0" applyFont="1" applyAlignment="1">
      <alignment wrapText="1"/>
    </xf>
    <xf numFmtId="0" fontId="0" fillId="0" borderId="0" xfId="0" applyFont="1" applyAlignment="1">
      <alignment wrapText="1"/>
    </xf>
    <xf numFmtId="0" fontId="5" fillId="0" borderId="1" xfId="0"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vertical="center" wrapText="1"/>
    </xf>
    <xf numFmtId="0" fontId="0" fillId="0" borderId="0" xfId="0" applyFont="1" applyBorder="1" applyAlignment="1"/>
    <xf numFmtId="0" fontId="1" fillId="0" borderId="3" xfId="0" applyFont="1" applyBorder="1" applyAlignment="1">
      <alignment wrapText="1"/>
    </xf>
    <xf numFmtId="0" fontId="5" fillId="0" borderId="3" xfId="0" applyFont="1" applyBorder="1" applyAlignment="1">
      <alignment vertical="center" wrapText="1"/>
    </xf>
    <xf numFmtId="0" fontId="6" fillId="0" borderId="3" xfId="0" applyFont="1" applyBorder="1" applyAlignment="1">
      <alignment vertical="center" wrapText="1"/>
    </xf>
    <xf numFmtId="0" fontId="1" fillId="0" borderId="3" xfId="0" applyFont="1" applyBorder="1" applyAlignment="1"/>
    <xf numFmtId="0" fontId="1" fillId="2" borderId="3" xfId="0" applyFont="1" applyFill="1" applyBorder="1" applyAlignment="1"/>
    <xf numFmtId="0" fontId="0" fillId="0" borderId="3" xfId="0" applyFont="1" applyBorder="1" applyAlignment="1"/>
    <xf numFmtId="0" fontId="3" fillId="0" borderId="0" xfId="0" applyFont="1" applyAlignment="1"/>
    <xf numFmtId="0" fontId="1" fillId="0" borderId="0" xfId="0" applyFont="1" applyFill="1" applyBorder="1" applyAlignment="1"/>
    <xf numFmtId="4" fontId="0" fillId="0" borderId="3" xfId="0" applyNumberFormat="1" applyFont="1" applyBorder="1" applyAlignment="1">
      <alignment horizontal="center" vertical="center" wrapText="1"/>
    </xf>
    <xf numFmtId="0" fontId="1" fillId="0" borderId="3" xfId="0" applyFont="1" applyFill="1" applyBorder="1" applyAlignment="1"/>
    <xf numFmtId="0" fontId="1" fillId="0" borderId="3" xfId="0" applyFont="1" applyFill="1" applyBorder="1" applyAlignment="1">
      <alignment wrapText="1"/>
    </xf>
    <xf numFmtId="0" fontId="3" fillId="0" borderId="3" xfId="0" applyFont="1" applyBorder="1" applyAlignment="1"/>
    <xf numFmtId="4" fontId="0" fillId="0" borderId="3" xfId="0" applyNumberFormat="1" applyFont="1" applyBorder="1" applyAlignment="1"/>
    <xf numFmtId="0" fontId="4" fillId="0" borderId="3" xfId="0" applyFont="1" applyFill="1" applyBorder="1" applyAlignment="1"/>
    <xf numFmtId="0" fontId="6" fillId="0" borderId="0" xfId="0" applyFont="1" applyAlignment="1"/>
    <xf numFmtId="4" fontId="0" fillId="0" borderId="0" xfId="0" applyNumberFormat="1" applyFont="1" applyAlignment="1"/>
    <xf numFmtId="0" fontId="1" fillId="0" borderId="3" xfId="0" applyFont="1" applyBorder="1" applyAlignment="1">
      <alignment horizontal="center"/>
    </xf>
    <xf numFmtId="0" fontId="1" fillId="0" borderId="4" xfId="0" applyFont="1" applyBorder="1" applyAlignment="1">
      <alignment wrapText="1"/>
    </xf>
    <xf numFmtId="0" fontId="0" fillId="0" borderId="0" xfId="0" applyFont="1" applyFill="1" applyAlignment="1"/>
    <xf numFmtId="0" fontId="0" fillId="0" borderId="5" xfId="0" applyFont="1" applyBorder="1" applyAlignment="1"/>
    <xf numFmtId="0" fontId="1" fillId="0" borderId="5" xfId="0" applyFont="1" applyBorder="1" applyAlignment="1">
      <alignment wrapText="1"/>
    </xf>
    <xf numFmtId="0" fontId="0" fillId="0" borderId="3" xfId="0" applyFont="1" applyFill="1" applyBorder="1" applyAlignment="1"/>
    <xf numFmtId="0" fontId="7" fillId="0" borderId="1" xfId="0" applyFont="1" applyBorder="1" applyAlignment="1">
      <alignment vertical="center" wrapText="1"/>
    </xf>
    <xf numFmtId="0" fontId="7" fillId="0" borderId="6" xfId="0" applyFont="1" applyBorder="1" applyAlignment="1">
      <alignment horizontal="center" vertical="center" wrapText="1"/>
    </xf>
    <xf numFmtId="0" fontId="3" fillId="0" borderId="7" xfId="0" applyFont="1" applyBorder="1" applyAlignment="1">
      <alignment horizontal="center" vertical="center" wrapText="1"/>
    </xf>
    <xf numFmtId="0" fontId="7" fillId="0" borderId="8" xfId="0" applyFont="1" applyBorder="1" applyAlignment="1">
      <alignment horizontal="center" vertical="center" wrapText="1"/>
    </xf>
    <xf numFmtId="0" fontId="3" fillId="0" borderId="9" xfId="0" applyFont="1" applyBorder="1" applyAlignment="1">
      <alignment horizontal="center" vertical="center" wrapText="1"/>
    </xf>
    <xf numFmtId="4" fontId="7" fillId="0" borderId="3" xfId="0" applyNumberFormat="1" applyFont="1" applyFill="1" applyBorder="1" applyAlignment="1">
      <alignment horizontal="center" vertical="center" wrapText="1"/>
    </xf>
    <xf numFmtId="164" fontId="1" fillId="0" borderId="0" xfId="0" applyNumberFormat="1" applyFont="1" applyFill="1" applyAlignment="1"/>
    <xf numFmtId="0" fontId="1" fillId="0" borderId="0" xfId="0" applyFont="1" applyFill="1" applyAlignment="1"/>
    <xf numFmtId="14" fontId="1" fillId="0"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54"/>
  <sheetViews>
    <sheetView tabSelected="1" zoomScale="119" workbookViewId="0">
      <pane ySplit="1" topLeftCell="A2" activePane="bottomLeft" state="frozen"/>
      <selection pane="bottomLeft" activeCell="D25" sqref="D25"/>
    </sheetView>
  </sheetViews>
  <sheetFormatPr baseColWidth="10" defaultColWidth="14.5" defaultRowHeight="15.75" customHeight="1" x14ac:dyDescent="0.15"/>
  <cols>
    <col min="1" max="7" width="21.5" customWidth="1"/>
    <col min="8" max="8" width="30" customWidth="1"/>
    <col min="9" max="16" width="21.5" customWidth="1"/>
  </cols>
  <sheetData>
    <row r="1" spans="1:15" s="12" customFormat="1" ht="75" customHeight="1" x14ac:dyDescent="0.15">
      <c r="A1" s="11" t="s">
        <v>0</v>
      </c>
      <c r="B1" s="11" t="s">
        <v>107</v>
      </c>
      <c r="C1" s="11" t="s">
        <v>108</v>
      </c>
      <c r="D1" s="11" t="s">
        <v>109</v>
      </c>
      <c r="E1" s="11" t="s">
        <v>110</v>
      </c>
      <c r="F1" s="11" t="s">
        <v>111</v>
      </c>
      <c r="G1" s="11" t="s">
        <v>112</v>
      </c>
      <c r="H1" s="11" t="s">
        <v>113</v>
      </c>
      <c r="I1" s="11" t="s">
        <v>114</v>
      </c>
      <c r="J1" s="11" t="s">
        <v>115</v>
      </c>
      <c r="K1" s="11" t="s">
        <v>116</v>
      </c>
      <c r="L1" s="11" t="s">
        <v>117</v>
      </c>
      <c r="M1" s="11" t="s">
        <v>118</v>
      </c>
      <c r="N1" s="11" t="s">
        <v>119</v>
      </c>
      <c r="O1" s="11" t="s">
        <v>120</v>
      </c>
    </row>
    <row r="2" spans="1:15" s="5" customFormat="1" ht="15.75" customHeight="1" x14ac:dyDescent="0.15">
      <c r="A2" s="2">
        <v>44222.902093587967</v>
      </c>
      <c r="B2" s="5">
        <v>150031</v>
      </c>
      <c r="C2" s="4">
        <v>43917</v>
      </c>
      <c r="D2" s="5" t="s">
        <v>58</v>
      </c>
      <c r="F2" s="5" t="s">
        <v>34</v>
      </c>
      <c r="G2" s="5" t="s">
        <v>35</v>
      </c>
      <c r="H2" s="5" t="s">
        <v>36</v>
      </c>
      <c r="I2" s="5" t="s">
        <v>70</v>
      </c>
      <c r="J2" s="5" t="s">
        <v>71</v>
      </c>
      <c r="L2" s="5" t="s">
        <v>72</v>
      </c>
      <c r="M2" s="5" t="s">
        <v>40</v>
      </c>
      <c r="N2" s="5" t="s">
        <v>41</v>
      </c>
      <c r="O2" s="5" t="s">
        <v>42</v>
      </c>
    </row>
    <row r="3" spans="1:15" s="5" customFormat="1" ht="15.75" customHeight="1" x14ac:dyDescent="0.15">
      <c r="A3" s="2">
        <v>44222.475693125001</v>
      </c>
      <c r="B3" s="5">
        <v>1501001</v>
      </c>
      <c r="C3" s="4">
        <v>43917</v>
      </c>
      <c r="D3" s="5" t="s">
        <v>58</v>
      </c>
      <c r="F3" s="5" t="s">
        <v>34</v>
      </c>
      <c r="G3" s="5" t="s">
        <v>35</v>
      </c>
      <c r="H3" s="5" t="s">
        <v>36</v>
      </c>
      <c r="I3" s="5" t="s">
        <v>52</v>
      </c>
      <c r="J3" s="5" t="s">
        <v>53</v>
      </c>
      <c r="L3" s="5" t="s">
        <v>54</v>
      </c>
      <c r="M3" s="5" t="s">
        <v>40</v>
      </c>
      <c r="N3" s="5" t="s">
        <v>55</v>
      </c>
      <c r="O3" s="5" t="s">
        <v>42</v>
      </c>
    </row>
    <row r="4" spans="1:15" s="5" customFormat="1" ht="15.75" customHeight="1" x14ac:dyDescent="0.15">
      <c r="A4" s="2">
        <v>44222.481263194444</v>
      </c>
      <c r="B4" s="5">
        <v>15010004</v>
      </c>
      <c r="C4" s="4">
        <v>35472</v>
      </c>
      <c r="D4" s="5" t="s">
        <v>58</v>
      </c>
      <c r="F4" s="5" t="s">
        <v>34</v>
      </c>
      <c r="G4" s="5" t="s">
        <v>59</v>
      </c>
      <c r="H4" s="5" t="s">
        <v>36</v>
      </c>
      <c r="I4" s="5" t="s">
        <v>60</v>
      </c>
      <c r="J4" s="5" t="s">
        <v>61</v>
      </c>
      <c r="K4" s="6" t="s">
        <v>62</v>
      </c>
      <c r="L4" s="5" t="s">
        <v>63</v>
      </c>
      <c r="M4" s="5" t="s">
        <v>40</v>
      </c>
      <c r="N4" s="5" t="s">
        <v>41</v>
      </c>
      <c r="O4" s="5" t="s">
        <v>42</v>
      </c>
    </row>
    <row r="5" spans="1:15" ht="15.75" customHeight="1" x14ac:dyDescent="0.15">
      <c r="A5" s="2">
        <v>44223.416058750001</v>
      </c>
      <c r="B5" s="3">
        <v>15010006</v>
      </c>
      <c r="C5" s="4">
        <v>43917</v>
      </c>
      <c r="D5" s="5" t="s">
        <v>58</v>
      </c>
      <c r="F5" s="5" t="s">
        <v>34</v>
      </c>
      <c r="G5" s="5" t="s">
        <v>35</v>
      </c>
      <c r="H5" s="5" t="s">
        <v>36</v>
      </c>
      <c r="I5" s="5" t="s">
        <v>84</v>
      </c>
      <c r="J5" s="5" t="s">
        <v>85</v>
      </c>
      <c r="K5" s="6" t="s">
        <v>86</v>
      </c>
      <c r="L5" s="5" t="s">
        <v>63</v>
      </c>
      <c r="M5" s="5" t="s">
        <v>40</v>
      </c>
      <c r="N5" s="5" t="s">
        <v>77</v>
      </c>
      <c r="O5" s="3" t="s">
        <v>42</v>
      </c>
    </row>
    <row r="6" spans="1:15" ht="15.75" customHeight="1" x14ac:dyDescent="0.15">
      <c r="A6" s="2">
        <v>44222.441740150462</v>
      </c>
      <c r="B6" s="3">
        <v>15010008</v>
      </c>
      <c r="C6" s="4">
        <v>44009</v>
      </c>
      <c r="D6" s="5" t="s">
        <v>58</v>
      </c>
      <c r="F6" s="3" t="s">
        <v>34</v>
      </c>
      <c r="G6" s="3" t="s">
        <v>35</v>
      </c>
      <c r="H6" s="3" t="s">
        <v>36</v>
      </c>
      <c r="I6" s="3" t="s">
        <v>37</v>
      </c>
      <c r="J6" s="3" t="s">
        <v>38</v>
      </c>
      <c r="L6" s="3" t="s">
        <v>39</v>
      </c>
      <c r="M6" s="3" t="s">
        <v>40</v>
      </c>
      <c r="N6" s="3" t="s">
        <v>41</v>
      </c>
      <c r="O6" s="3" t="s">
        <v>42</v>
      </c>
    </row>
    <row r="7" spans="1:15" ht="15.75" customHeight="1" x14ac:dyDescent="0.15">
      <c r="A7" s="2">
        <v>44222.768633726853</v>
      </c>
      <c r="B7" s="3">
        <v>15010014</v>
      </c>
      <c r="C7" s="4">
        <v>43643</v>
      </c>
      <c r="D7" s="5" t="s">
        <v>58</v>
      </c>
      <c r="F7" s="3" t="s">
        <v>34</v>
      </c>
      <c r="G7" s="3" t="s">
        <v>59</v>
      </c>
      <c r="H7" s="3" t="s">
        <v>36</v>
      </c>
      <c r="L7" s="3" t="s">
        <v>63</v>
      </c>
      <c r="M7" s="3" t="s">
        <v>83</v>
      </c>
      <c r="N7" s="3" t="s">
        <v>77</v>
      </c>
      <c r="O7" s="3" t="s">
        <v>42</v>
      </c>
    </row>
    <row r="8" spans="1:15" ht="15.75" customHeight="1" x14ac:dyDescent="0.15">
      <c r="A8" s="2">
        <v>44223.423159930557</v>
      </c>
      <c r="B8" s="3">
        <v>15010015</v>
      </c>
      <c r="C8" s="4">
        <v>43917</v>
      </c>
      <c r="D8" s="5" t="s">
        <v>58</v>
      </c>
      <c r="F8" s="3" t="s">
        <v>34</v>
      </c>
      <c r="G8" s="3" t="s">
        <v>35</v>
      </c>
      <c r="H8" s="3" t="s">
        <v>36</v>
      </c>
      <c r="L8" s="3" t="s">
        <v>87</v>
      </c>
      <c r="M8" s="3" t="s">
        <v>40</v>
      </c>
      <c r="N8" s="3" t="s">
        <v>41</v>
      </c>
      <c r="O8" s="3" t="s">
        <v>42</v>
      </c>
    </row>
    <row r="9" spans="1:15" ht="15.75" customHeight="1" x14ac:dyDescent="0.15">
      <c r="A9" s="2">
        <v>44222.638230081022</v>
      </c>
      <c r="B9" s="3">
        <v>15010016</v>
      </c>
      <c r="C9" s="4">
        <v>43917</v>
      </c>
      <c r="D9" s="5" t="s">
        <v>58</v>
      </c>
      <c r="F9" s="3" t="s">
        <v>34</v>
      </c>
      <c r="G9" s="3" t="s">
        <v>35</v>
      </c>
      <c r="H9" s="3" t="s">
        <v>78</v>
      </c>
      <c r="I9" s="5" t="s">
        <v>79</v>
      </c>
      <c r="J9" s="5" t="s">
        <v>80</v>
      </c>
      <c r="K9" s="5" t="s">
        <v>81</v>
      </c>
      <c r="L9" s="3" t="s">
        <v>39</v>
      </c>
      <c r="M9" s="3" t="s">
        <v>40</v>
      </c>
      <c r="N9" s="3" t="s">
        <v>49</v>
      </c>
      <c r="O9" s="3" t="s">
        <v>42</v>
      </c>
    </row>
    <row r="10" spans="1:15" ht="15.75" customHeight="1" x14ac:dyDescent="0.15">
      <c r="A10" s="2">
        <v>44222.487279409717</v>
      </c>
      <c r="B10" s="3">
        <v>15010017</v>
      </c>
      <c r="C10" s="4">
        <v>43917</v>
      </c>
      <c r="D10" s="5" t="s">
        <v>58</v>
      </c>
      <c r="F10" s="3" t="s">
        <v>34</v>
      </c>
      <c r="G10" s="3" t="s">
        <v>59</v>
      </c>
      <c r="H10" s="3" t="s">
        <v>36</v>
      </c>
      <c r="I10" s="5" t="s">
        <v>65</v>
      </c>
      <c r="J10" s="5" t="s">
        <v>66</v>
      </c>
      <c r="K10" s="6" t="s">
        <v>67</v>
      </c>
      <c r="L10" s="3" t="s">
        <v>54</v>
      </c>
      <c r="M10" s="3" t="s">
        <v>40</v>
      </c>
      <c r="N10" s="3" t="s">
        <v>41</v>
      </c>
      <c r="O10" s="3" t="s">
        <v>42</v>
      </c>
    </row>
    <row r="11" spans="1:15" ht="15.75" customHeight="1" x14ac:dyDescent="0.15">
      <c r="A11" s="2">
        <v>44222.512833206019</v>
      </c>
      <c r="B11" s="3">
        <v>15010036</v>
      </c>
      <c r="C11" s="4">
        <v>43917</v>
      </c>
      <c r="D11" s="3" t="s">
        <v>68</v>
      </c>
      <c r="E11" s="5" t="s">
        <v>69</v>
      </c>
      <c r="O11" s="3" t="s">
        <v>42</v>
      </c>
    </row>
    <row r="12" spans="1:15" ht="15.75" customHeight="1" x14ac:dyDescent="0.15">
      <c r="A12" s="2">
        <v>44223.420802581022</v>
      </c>
      <c r="B12" s="3">
        <v>15010039</v>
      </c>
      <c r="C12" s="4">
        <v>43917</v>
      </c>
      <c r="D12" s="5" t="s">
        <v>58</v>
      </c>
      <c r="F12" s="5" t="s">
        <v>34</v>
      </c>
      <c r="G12" s="5" t="s">
        <v>35</v>
      </c>
      <c r="H12" s="5" t="s">
        <v>36</v>
      </c>
      <c r="L12" s="5" t="s">
        <v>87</v>
      </c>
      <c r="M12" s="5" t="s">
        <v>40</v>
      </c>
      <c r="N12" s="5" t="s">
        <v>41</v>
      </c>
      <c r="O12" s="3" t="s">
        <v>42</v>
      </c>
    </row>
    <row r="13" spans="1:15" ht="15.75" customHeight="1" x14ac:dyDescent="0.15">
      <c r="A13" s="2">
        <v>44222.508987002315</v>
      </c>
      <c r="B13" s="3">
        <v>15010045</v>
      </c>
      <c r="C13" s="4">
        <v>43917</v>
      </c>
      <c r="D13" s="5" t="s">
        <v>58</v>
      </c>
      <c r="F13" s="3" t="s">
        <v>34</v>
      </c>
      <c r="G13" s="3" t="s">
        <v>35</v>
      </c>
      <c r="H13" s="3" t="s">
        <v>36</v>
      </c>
      <c r="L13" s="3" t="s">
        <v>54</v>
      </c>
      <c r="M13" s="3" t="s">
        <v>40</v>
      </c>
      <c r="N13" s="3" t="s">
        <v>41</v>
      </c>
      <c r="O13" s="3" t="s">
        <v>42</v>
      </c>
    </row>
    <row r="14" spans="1:15" ht="15.75" customHeight="1" x14ac:dyDescent="0.15">
      <c r="A14" s="2">
        <v>44224.45534479167</v>
      </c>
      <c r="B14" s="3">
        <v>15010050</v>
      </c>
      <c r="C14" s="4">
        <v>43917</v>
      </c>
      <c r="D14" s="5" t="s">
        <v>58</v>
      </c>
      <c r="F14" s="3" t="s">
        <v>34</v>
      </c>
      <c r="G14" s="3" t="s">
        <v>35</v>
      </c>
      <c r="H14" s="3" t="s">
        <v>36</v>
      </c>
      <c r="L14" s="3" t="s">
        <v>54</v>
      </c>
      <c r="M14" s="3" t="s">
        <v>40</v>
      </c>
      <c r="N14" s="3" t="s">
        <v>49</v>
      </c>
      <c r="O14" s="3" t="s">
        <v>42</v>
      </c>
    </row>
    <row r="15" spans="1:15" ht="15.75" customHeight="1" x14ac:dyDescent="0.15">
      <c r="A15" s="2">
        <v>44222.464819594912</v>
      </c>
      <c r="B15" s="3">
        <v>15010054</v>
      </c>
      <c r="C15" s="4">
        <v>43917</v>
      </c>
      <c r="D15" s="5" t="s">
        <v>58</v>
      </c>
      <c r="F15" s="3" t="s">
        <v>34</v>
      </c>
      <c r="G15" s="3" t="s">
        <v>35</v>
      </c>
      <c r="H15" s="3" t="s">
        <v>36</v>
      </c>
      <c r="I15" s="5" t="s">
        <v>47</v>
      </c>
      <c r="J15" s="5" t="s">
        <v>48</v>
      </c>
      <c r="L15" s="3" t="s">
        <v>39</v>
      </c>
      <c r="M15" s="3" t="s">
        <v>40</v>
      </c>
      <c r="N15" s="3" t="s">
        <v>49</v>
      </c>
      <c r="O15" s="3" t="s">
        <v>42</v>
      </c>
    </row>
    <row r="16" spans="1:15" ht="15.75" customHeight="1" x14ac:dyDescent="0.15">
      <c r="A16" s="2">
        <v>44222.58957600694</v>
      </c>
      <c r="B16" s="3">
        <v>15010059</v>
      </c>
      <c r="C16" s="4">
        <v>43917</v>
      </c>
      <c r="D16" s="5" t="s">
        <v>58</v>
      </c>
      <c r="F16" s="3" t="s">
        <v>34</v>
      </c>
      <c r="G16" s="3" t="s">
        <v>35</v>
      </c>
      <c r="H16" s="3" t="s">
        <v>36</v>
      </c>
      <c r="I16" s="5" t="s">
        <v>74</v>
      </c>
      <c r="J16" s="5" t="s">
        <v>75</v>
      </c>
      <c r="L16" s="3" t="s">
        <v>76</v>
      </c>
      <c r="M16" s="3" t="s">
        <v>40</v>
      </c>
      <c r="N16" s="3" t="s">
        <v>77</v>
      </c>
      <c r="O16" s="3" t="s">
        <v>42</v>
      </c>
    </row>
    <row r="17" spans="1:15" s="35" customFormat="1" ht="15.75" customHeight="1" x14ac:dyDescent="0.15">
      <c r="A17" s="45">
        <v>44223.460366388885</v>
      </c>
      <c r="B17" s="46">
        <v>15020018</v>
      </c>
      <c r="C17" s="47">
        <v>36612</v>
      </c>
      <c r="D17" s="5" t="s">
        <v>58</v>
      </c>
      <c r="F17" s="46" t="s">
        <v>34</v>
      </c>
      <c r="G17" s="46" t="s">
        <v>59</v>
      </c>
      <c r="H17" s="46" t="s">
        <v>36</v>
      </c>
      <c r="L17" s="46" t="s">
        <v>87</v>
      </c>
      <c r="M17" s="46" t="s">
        <v>40</v>
      </c>
      <c r="N17" s="46" t="s">
        <v>41</v>
      </c>
      <c r="O17" s="46" t="s">
        <v>88</v>
      </c>
    </row>
    <row r="18" spans="1:15" s="35" customFormat="1" ht="15.75" customHeight="1" x14ac:dyDescent="0.15">
      <c r="A18" s="45">
        <v>44223.463613796295</v>
      </c>
      <c r="B18" s="46">
        <v>15020034</v>
      </c>
      <c r="C18" s="47">
        <v>43917</v>
      </c>
      <c r="D18" s="5" t="s">
        <v>58</v>
      </c>
      <c r="F18" s="46" t="s">
        <v>34</v>
      </c>
      <c r="G18" s="46" t="s">
        <v>59</v>
      </c>
      <c r="H18" s="46" t="s">
        <v>78</v>
      </c>
      <c r="L18" s="46" t="s">
        <v>72</v>
      </c>
      <c r="M18" s="46" t="s">
        <v>83</v>
      </c>
      <c r="N18" s="46" t="s">
        <v>55</v>
      </c>
      <c r="O18" s="46" t="s">
        <v>88</v>
      </c>
    </row>
    <row r="19" spans="1:15" s="35" customFormat="1" ht="15.75" customHeight="1" x14ac:dyDescent="0.15">
      <c r="A19" s="45">
        <v>44223.485418217591</v>
      </c>
      <c r="B19" s="46">
        <v>15020056</v>
      </c>
      <c r="C19" s="47">
        <v>43917</v>
      </c>
      <c r="D19" s="46" t="s">
        <v>89</v>
      </c>
      <c r="E19" s="46" t="s">
        <v>90</v>
      </c>
      <c r="O19" s="46" t="s">
        <v>88</v>
      </c>
    </row>
    <row r="23" spans="1:15" ht="15.75" customHeight="1" x14ac:dyDescent="0.15">
      <c r="B23" s="8"/>
    </row>
    <row r="24" spans="1:15" ht="15.75" customHeight="1" x14ac:dyDescent="0.15">
      <c r="B24" s="8"/>
    </row>
    <row r="25" spans="1:15" ht="15.75" customHeight="1" x14ac:dyDescent="0.15">
      <c r="B25" s="1"/>
    </row>
    <row r="26" spans="1:15" ht="15.75" customHeight="1" x14ac:dyDescent="0.15">
      <c r="B26" s="7"/>
      <c r="C26" s="16"/>
    </row>
    <row r="27" spans="1:15" ht="15.75" customHeight="1" x14ac:dyDescent="0.15">
      <c r="B27" s="7"/>
      <c r="C27" s="16"/>
    </row>
    <row r="28" spans="1:15" ht="15.75" customHeight="1" x14ac:dyDescent="0.15">
      <c r="B28" s="7"/>
      <c r="C28" s="16"/>
    </row>
    <row r="29" spans="1:15" ht="15.75" customHeight="1" x14ac:dyDescent="0.15">
      <c r="B29" s="7"/>
      <c r="C29" s="16"/>
    </row>
    <row r="30" spans="1:15" ht="15.75" customHeight="1" x14ac:dyDescent="0.15">
      <c r="B30" s="7"/>
      <c r="C30" s="16"/>
    </row>
    <row r="31" spans="1:15" ht="15.75" customHeight="1" x14ac:dyDescent="0.15">
      <c r="B31" s="7"/>
      <c r="C31" s="16"/>
    </row>
    <row r="32" spans="1:15" ht="15.75" customHeight="1" x14ac:dyDescent="0.15">
      <c r="B32" s="7"/>
      <c r="C32" s="16"/>
    </row>
    <row r="33" spans="2:3" ht="15.75" customHeight="1" x14ac:dyDescent="0.15">
      <c r="B33" s="7"/>
      <c r="C33" s="16"/>
    </row>
    <row r="34" spans="2:3" ht="15.75" customHeight="1" x14ac:dyDescent="0.15">
      <c r="B34" s="8"/>
      <c r="C34" s="16"/>
    </row>
    <row r="35" spans="2:3" ht="15.75" customHeight="1" x14ac:dyDescent="0.15">
      <c r="B35" s="7"/>
    </row>
    <row r="36" spans="2:3" ht="15.75" customHeight="1" x14ac:dyDescent="0.15">
      <c r="B36" s="7"/>
    </row>
    <row r="37" spans="2:3" ht="15.75" customHeight="1" x14ac:dyDescent="0.15">
      <c r="B37" s="7"/>
    </row>
    <row r="38" spans="2:3" ht="15.75" customHeight="1" x14ac:dyDescent="0.15">
      <c r="B38" s="7"/>
    </row>
    <row r="39" spans="2:3" ht="15.75" customHeight="1" x14ac:dyDescent="0.15">
      <c r="B39" s="7"/>
    </row>
    <row r="40" spans="2:3" ht="15.75" customHeight="1" x14ac:dyDescent="0.15">
      <c r="B40" s="7"/>
    </row>
    <row r="41" spans="2:3" ht="15.75" customHeight="1" x14ac:dyDescent="0.15">
      <c r="B41" s="7"/>
    </row>
    <row r="42" spans="2:3" ht="15.75" customHeight="1" x14ac:dyDescent="0.15">
      <c r="B42" s="7"/>
    </row>
    <row r="43" spans="2:3" ht="15.75" customHeight="1" x14ac:dyDescent="0.15">
      <c r="B43" s="7"/>
    </row>
    <row r="44" spans="2:3" ht="15.75" customHeight="1" x14ac:dyDescent="0.15">
      <c r="B44" s="7"/>
    </row>
    <row r="45" spans="2:3" ht="15.75" customHeight="1" x14ac:dyDescent="0.15">
      <c r="B45" s="7"/>
    </row>
    <row r="46" spans="2:3" ht="15.75" customHeight="1" x14ac:dyDescent="0.15">
      <c r="B46" s="7"/>
    </row>
    <row r="47" spans="2:3" ht="15.75" customHeight="1" x14ac:dyDescent="0.15">
      <c r="B47" s="7"/>
    </row>
    <row r="48" spans="2:3" ht="15.75" customHeight="1" x14ac:dyDescent="0.15">
      <c r="B48" s="7"/>
    </row>
    <row r="49" spans="2:2" ht="15.75" customHeight="1" x14ac:dyDescent="0.15">
      <c r="B49" s="7"/>
    </row>
    <row r="50" spans="2:2" ht="15.75" customHeight="1" x14ac:dyDescent="0.15">
      <c r="B50" s="7"/>
    </row>
    <row r="51" spans="2:2" ht="15.75" customHeight="1" x14ac:dyDescent="0.15">
      <c r="B51" s="7"/>
    </row>
    <row r="52" spans="2:2" ht="15.75" customHeight="1" x14ac:dyDescent="0.15">
      <c r="B52" s="7"/>
    </row>
    <row r="53" spans="2:2" ht="15.75" customHeight="1" x14ac:dyDescent="0.15">
      <c r="B53" s="7"/>
    </row>
    <row r="54" spans="2:2" ht="15.75" customHeight="1" x14ac:dyDescent="0.15">
      <c r="B54" s="7"/>
    </row>
  </sheetData>
  <sortState xmlns:xlrd2="http://schemas.microsoft.com/office/spreadsheetml/2017/richdata2" ref="A2:O19">
    <sortCondition ref="B2:B1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A976-81D0-394B-B348-2692295600C7}">
  <sheetPr filterMode="1"/>
  <dimension ref="A1:H88"/>
  <sheetViews>
    <sheetView topLeftCell="A62" zoomScale="115" workbookViewId="0">
      <selection activeCell="D89" sqref="D89"/>
    </sheetView>
  </sheetViews>
  <sheetFormatPr baseColWidth="10" defaultRowHeight="13" x14ac:dyDescent="0.15"/>
  <cols>
    <col min="1" max="1" width="17.83203125" customWidth="1"/>
    <col min="2" max="2" width="24.6640625" customWidth="1"/>
    <col min="3" max="3" width="24.1640625" customWidth="1"/>
    <col min="4" max="4" width="28.83203125" customWidth="1"/>
    <col min="5" max="5" width="29.5" customWidth="1"/>
    <col min="6" max="6" width="20.83203125" customWidth="1"/>
    <col min="7" max="7" width="21.6640625" customWidth="1"/>
    <col min="8" max="8" width="23.6640625" customWidth="1"/>
    <col min="9" max="9" width="17.33203125" bestFit="1" customWidth="1"/>
    <col min="10" max="10" width="18.33203125" bestFit="1" customWidth="1"/>
    <col min="11" max="11" width="44.83203125" bestFit="1" customWidth="1"/>
    <col min="12" max="12" width="28.1640625" bestFit="1" customWidth="1"/>
    <col min="13" max="13" width="20.6640625" bestFit="1" customWidth="1"/>
    <col min="14" max="14" width="22" bestFit="1" customWidth="1"/>
    <col min="15" max="15" width="23" bestFit="1" customWidth="1"/>
    <col min="16" max="16" width="49.5" bestFit="1" customWidth="1"/>
    <col min="17" max="17" width="24" bestFit="1" customWidth="1"/>
    <col min="18" max="18" width="17.33203125" bestFit="1" customWidth="1"/>
    <col min="19" max="19" width="16.33203125" bestFit="1" customWidth="1"/>
    <col min="20" max="20" width="18.33203125" bestFit="1" customWidth="1"/>
    <col min="21" max="21" width="44.83203125" bestFit="1" customWidth="1"/>
    <col min="22" max="22" width="28.6640625" bestFit="1" customWidth="1"/>
    <col min="23" max="23" width="22" bestFit="1" customWidth="1"/>
    <col min="24" max="24" width="20.6640625" bestFit="1" customWidth="1"/>
    <col min="25" max="25" width="23" bestFit="1" customWidth="1"/>
    <col min="26" max="26" width="49.5" bestFit="1" customWidth="1"/>
    <col min="27" max="27" width="28.6640625" bestFit="1" customWidth="1"/>
    <col min="28" max="28" width="22" bestFit="1" customWidth="1"/>
    <col min="29" max="29" width="20.6640625" bestFit="1" customWidth="1"/>
    <col min="30" max="30" width="23" bestFit="1" customWidth="1"/>
    <col min="31" max="31" width="49.5" bestFit="1" customWidth="1"/>
  </cols>
  <sheetData>
    <row r="1" spans="1:8" ht="34" x14ac:dyDescent="0.15">
      <c r="A1" s="17" t="s">
        <v>98</v>
      </c>
      <c r="B1" s="18" t="s">
        <v>91</v>
      </c>
      <c r="C1" s="19" t="s">
        <v>92</v>
      </c>
      <c r="D1" s="19" t="s">
        <v>93</v>
      </c>
      <c r="E1" s="19" t="s">
        <v>94</v>
      </c>
      <c r="F1" s="19" t="s">
        <v>95</v>
      </c>
      <c r="G1" s="18" t="s">
        <v>96</v>
      </c>
      <c r="H1" s="18" t="s">
        <v>97</v>
      </c>
    </row>
    <row r="2" spans="1:8" x14ac:dyDescent="0.15">
      <c r="A2" s="20" t="s">
        <v>42</v>
      </c>
      <c r="B2" s="20" t="s">
        <v>46</v>
      </c>
      <c r="C2" s="20" t="s">
        <v>30</v>
      </c>
      <c r="D2" s="20" t="s">
        <v>46</v>
      </c>
      <c r="E2" s="20" t="s">
        <v>31</v>
      </c>
      <c r="F2" s="20" t="s">
        <v>31</v>
      </c>
      <c r="G2" s="20" t="s">
        <v>32</v>
      </c>
      <c r="H2" s="20" t="s">
        <v>30</v>
      </c>
    </row>
    <row r="3" spans="1:8" x14ac:dyDescent="0.15">
      <c r="A3" s="20" t="s">
        <v>42</v>
      </c>
      <c r="B3" s="20" t="s">
        <v>31</v>
      </c>
      <c r="C3" s="20" t="s">
        <v>31</v>
      </c>
      <c r="D3" s="20" t="s">
        <v>31</v>
      </c>
      <c r="E3" s="20" t="s">
        <v>46</v>
      </c>
      <c r="F3" s="20" t="s">
        <v>46</v>
      </c>
      <c r="G3" s="20" t="s">
        <v>30</v>
      </c>
      <c r="H3" s="20" t="s">
        <v>30</v>
      </c>
    </row>
    <row r="4" spans="1:8" x14ac:dyDescent="0.15">
      <c r="A4" s="20" t="s">
        <v>42</v>
      </c>
      <c r="B4" s="20" t="s">
        <v>31</v>
      </c>
      <c r="C4" s="20" t="s">
        <v>30</v>
      </c>
      <c r="D4" s="20" t="s">
        <v>46</v>
      </c>
      <c r="E4" s="20" t="s">
        <v>31</v>
      </c>
      <c r="F4" s="20" t="s">
        <v>31</v>
      </c>
      <c r="G4" s="20" t="s">
        <v>46</v>
      </c>
      <c r="H4" s="20" t="s">
        <v>30</v>
      </c>
    </row>
    <row r="5" spans="1:8" x14ac:dyDescent="0.15">
      <c r="A5" s="20" t="s">
        <v>42</v>
      </c>
      <c r="B5" s="20" t="s">
        <v>46</v>
      </c>
      <c r="C5" s="20" t="s">
        <v>30</v>
      </c>
      <c r="D5" s="20" t="s">
        <v>30</v>
      </c>
      <c r="E5" s="20" t="s">
        <v>31</v>
      </c>
      <c r="F5" s="20" t="s">
        <v>46</v>
      </c>
      <c r="G5" s="20" t="s">
        <v>31</v>
      </c>
      <c r="H5" s="20" t="s">
        <v>30</v>
      </c>
    </row>
    <row r="6" spans="1:8" x14ac:dyDescent="0.15">
      <c r="A6" s="20" t="s">
        <v>42</v>
      </c>
      <c r="B6" s="20" t="s">
        <v>30</v>
      </c>
      <c r="C6" s="20" t="s">
        <v>30</v>
      </c>
      <c r="D6" s="20" t="s">
        <v>31</v>
      </c>
      <c r="E6" s="20" t="s">
        <v>31</v>
      </c>
      <c r="F6" s="20" t="s">
        <v>31</v>
      </c>
      <c r="G6" s="20" t="s">
        <v>32</v>
      </c>
      <c r="H6" s="20" t="s">
        <v>31</v>
      </c>
    </row>
    <row r="7" spans="1:8" x14ac:dyDescent="0.15">
      <c r="A7" s="20" t="s">
        <v>42</v>
      </c>
      <c r="B7" s="20" t="s">
        <v>31</v>
      </c>
      <c r="C7" s="20" t="s">
        <v>30</v>
      </c>
      <c r="D7" s="20" t="s">
        <v>32</v>
      </c>
      <c r="E7" s="20" t="s">
        <v>31</v>
      </c>
      <c r="F7" s="20" t="s">
        <v>46</v>
      </c>
      <c r="G7" s="20" t="s">
        <v>31</v>
      </c>
      <c r="H7" s="20" t="s">
        <v>46</v>
      </c>
    </row>
    <row r="8" spans="1:8" x14ac:dyDescent="0.15">
      <c r="A8" s="20" t="s">
        <v>42</v>
      </c>
      <c r="B8" s="20" t="s">
        <v>31</v>
      </c>
      <c r="C8" s="20" t="s">
        <v>30</v>
      </c>
      <c r="D8" s="20" t="s">
        <v>31</v>
      </c>
      <c r="E8" s="20" t="s">
        <v>31</v>
      </c>
      <c r="F8" s="20" t="s">
        <v>31</v>
      </c>
      <c r="G8" s="20" t="s">
        <v>30</v>
      </c>
      <c r="H8" s="20" t="s">
        <v>30</v>
      </c>
    </row>
    <row r="9" spans="1:8" x14ac:dyDescent="0.15">
      <c r="A9" s="20" t="s">
        <v>42</v>
      </c>
      <c r="B9" s="20" t="s">
        <v>31</v>
      </c>
      <c r="C9" s="20" t="s">
        <v>30</v>
      </c>
      <c r="D9" s="20" t="s">
        <v>30</v>
      </c>
      <c r="E9" s="20" t="s">
        <v>31</v>
      </c>
      <c r="F9" s="20" t="s">
        <v>31</v>
      </c>
      <c r="G9" s="20" t="s">
        <v>31</v>
      </c>
      <c r="H9" s="20" t="s">
        <v>31</v>
      </c>
    </row>
    <row r="10" spans="1:8" x14ac:dyDescent="0.15">
      <c r="A10" s="20" t="s">
        <v>42</v>
      </c>
      <c r="B10" s="20" t="s">
        <v>46</v>
      </c>
      <c r="C10" s="20" t="s">
        <v>30</v>
      </c>
      <c r="D10" s="20" t="s">
        <v>46</v>
      </c>
      <c r="E10" s="20" t="s">
        <v>64</v>
      </c>
      <c r="F10" s="20" t="s">
        <v>32</v>
      </c>
      <c r="G10" s="20" t="s">
        <v>64</v>
      </c>
      <c r="H10" s="20" t="s">
        <v>32</v>
      </c>
    </row>
    <row r="11" spans="1:8" x14ac:dyDescent="0.15">
      <c r="A11" s="20" t="s">
        <v>42</v>
      </c>
      <c r="B11" s="20" t="s">
        <v>46</v>
      </c>
      <c r="C11" s="20" t="s">
        <v>31</v>
      </c>
      <c r="D11" s="20" t="s">
        <v>31</v>
      </c>
      <c r="E11" s="20" t="s">
        <v>46</v>
      </c>
      <c r="F11" s="20" t="s">
        <v>31</v>
      </c>
      <c r="G11" s="20" t="s">
        <v>30</v>
      </c>
      <c r="H11" s="20" t="s">
        <v>46</v>
      </c>
    </row>
    <row r="12" spans="1:8" x14ac:dyDescent="0.15">
      <c r="A12" s="20" t="s">
        <v>42</v>
      </c>
      <c r="B12" s="20" t="s">
        <v>32</v>
      </c>
      <c r="C12" s="20" t="s">
        <v>31</v>
      </c>
      <c r="D12" s="20" t="s">
        <v>46</v>
      </c>
      <c r="E12" s="20" t="s">
        <v>31</v>
      </c>
      <c r="F12" s="20" t="s">
        <v>32</v>
      </c>
      <c r="G12" s="20" t="s">
        <v>32</v>
      </c>
      <c r="H12" s="20" t="s">
        <v>32</v>
      </c>
    </row>
    <row r="13" spans="1:8" x14ac:dyDescent="0.15">
      <c r="A13" s="20" t="s">
        <v>42</v>
      </c>
      <c r="B13" s="20" t="s">
        <v>31</v>
      </c>
      <c r="C13" s="20" t="s">
        <v>31</v>
      </c>
      <c r="D13" s="20" t="s">
        <v>31</v>
      </c>
      <c r="E13" s="20" t="s">
        <v>46</v>
      </c>
      <c r="F13" s="20" t="s">
        <v>46</v>
      </c>
      <c r="G13" s="20" t="s">
        <v>46</v>
      </c>
      <c r="H13" s="20" t="s">
        <v>31</v>
      </c>
    </row>
    <row r="14" spans="1:8" x14ac:dyDescent="0.15">
      <c r="A14" s="20" t="s">
        <v>42</v>
      </c>
      <c r="B14" s="20" t="s">
        <v>64</v>
      </c>
      <c r="C14" s="20" t="s">
        <v>30</v>
      </c>
      <c r="D14" s="20" t="s">
        <v>31</v>
      </c>
      <c r="E14" s="20" t="s">
        <v>46</v>
      </c>
      <c r="F14" s="20" t="s">
        <v>46</v>
      </c>
      <c r="G14" s="20" t="s">
        <v>64</v>
      </c>
      <c r="H14" s="20" t="s">
        <v>46</v>
      </c>
    </row>
    <row r="15" spans="1:8" x14ac:dyDescent="0.15">
      <c r="A15" s="20" t="s">
        <v>42</v>
      </c>
      <c r="B15" s="20" t="s">
        <v>46</v>
      </c>
      <c r="C15" s="20" t="s">
        <v>31</v>
      </c>
      <c r="D15" s="20" t="s">
        <v>46</v>
      </c>
      <c r="E15" s="20" t="s">
        <v>31</v>
      </c>
      <c r="F15" s="20" t="s">
        <v>31</v>
      </c>
      <c r="G15" s="20" t="s">
        <v>31</v>
      </c>
      <c r="H15" s="20" t="s">
        <v>46</v>
      </c>
    </row>
    <row r="16" spans="1:8" x14ac:dyDescent="0.15">
      <c r="A16" s="20" t="s">
        <v>42</v>
      </c>
      <c r="B16" s="20" t="s">
        <v>46</v>
      </c>
      <c r="C16" s="20" t="s">
        <v>31</v>
      </c>
      <c r="D16" s="20" t="s">
        <v>31</v>
      </c>
      <c r="E16" s="20" t="s">
        <v>46</v>
      </c>
      <c r="F16" s="20" t="s">
        <v>31</v>
      </c>
      <c r="G16" s="20" t="s">
        <v>46</v>
      </c>
      <c r="H16" s="20" t="s">
        <v>30</v>
      </c>
    </row>
    <row r="17" spans="1:8" hidden="1" x14ac:dyDescent="0.15">
      <c r="A17" s="21" t="s">
        <v>88</v>
      </c>
      <c r="B17" s="21" t="s">
        <v>31</v>
      </c>
      <c r="C17" s="21" t="s">
        <v>31</v>
      </c>
      <c r="D17" s="21" t="s">
        <v>46</v>
      </c>
      <c r="E17" s="21" t="s">
        <v>31</v>
      </c>
      <c r="F17" s="21" t="s">
        <v>31</v>
      </c>
      <c r="G17" s="21" t="s">
        <v>64</v>
      </c>
      <c r="H17" s="21" t="s">
        <v>46</v>
      </c>
    </row>
    <row r="18" spans="1:8" hidden="1" x14ac:dyDescent="0.15">
      <c r="A18" s="21" t="s">
        <v>88</v>
      </c>
      <c r="B18" s="21" t="s">
        <v>46</v>
      </c>
      <c r="C18" s="21" t="s">
        <v>31</v>
      </c>
      <c r="D18" s="21" t="s">
        <v>46</v>
      </c>
      <c r="E18" s="21" t="s">
        <v>46</v>
      </c>
      <c r="F18" s="21" t="s">
        <v>31</v>
      </c>
      <c r="G18" s="21" t="s">
        <v>31</v>
      </c>
      <c r="H18" s="21" t="s">
        <v>31</v>
      </c>
    </row>
    <row r="19" spans="1:8" hidden="1" x14ac:dyDescent="0.15">
      <c r="A19" s="21" t="s">
        <v>88</v>
      </c>
      <c r="B19" s="21" t="s">
        <v>46</v>
      </c>
      <c r="C19" s="21" t="s">
        <v>31</v>
      </c>
      <c r="D19" s="21" t="s">
        <v>31</v>
      </c>
      <c r="E19" s="21" t="s">
        <v>31</v>
      </c>
      <c r="F19" s="21" t="s">
        <v>31</v>
      </c>
      <c r="G19" s="21" t="s">
        <v>31</v>
      </c>
      <c r="H19" s="21" t="s">
        <v>31</v>
      </c>
    </row>
    <row r="22" spans="1:8" x14ac:dyDescent="0.15">
      <c r="A22" s="24" t="s">
        <v>99</v>
      </c>
    </row>
    <row r="23" spans="1:8" ht="34" x14ac:dyDescent="0.15">
      <c r="A23" s="22"/>
      <c r="B23" s="18" t="s">
        <v>91</v>
      </c>
      <c r="C23" s="19" t="s">
        <v>92</v>
      </c>
      <c r="D23" s="19" t="s">
        <v>93</v>
      </c>
      <c r="E23" s="19" t="s">
        <v>94</v>
      </c>
      <c r="F23" s="19" t="s">
        <v>95</v>
      </c>
      <c r="G23" s="18" t="s">
        <v>96</v>
      </c>
      <c r="H23" s="18" t="s">
        <v>97</v>
      </c>
    </row>
    <row r="24" spans="1:8" x14ac:dyDescent="0.15">
      <c r="A24" s="20" t="s">
        <v>30</v>
      </c>
      <c r="B24" s="22">
        <f>COUNTIF(B2:B19, "Ảnh hưởng rất lớn")</f>
        <v>1</v>
      </c>
      <c r="C24" s="22">
        <f t="shared" ref="C24:H24" si="0">COUNTIF(C2:C19, "Ảnh hưởng rất lớn")</f>
        <v>9</v>
      </c>
      <c r="D24" s="22">
        <f t="shared" si="0"/>
        <v>2</v>
      </c>
      <c r="E24" s="22">
        <f t="shared" si="0"/>
        <v>0</v>
      </c>
      <c r="F24" s="22">
        <f t="shared" si="0"/>
        <v>0</v>
      </c>
      <c r="G24" s="22">
        <f t="shared" si="0"/>
        <v>3</v>
      </c>
      <c r="H24" s="22">
        <f t="shared" si="0"/>
        <v>6</v>
      </c>
    </row>
    <row r="25" spans="1:8" x14ac:dyDescent="0.15">
      <c r="A25" s="20" t="s">
        <v>31</v>
      </c>
      <c r="B25" s="22">
        <f>COUNTIF(B2:B19, "Ảnh hưởng vừa phải")</f>
        <v>7</v>
      </c>
      <c r="C25" s="22">
        <f t="shared" ref="C25:H25" si="1">COUNTIF(C2:C19, "Ảnh hưởng vừa phải")</f>
        <v>9</v>
      </c>
      <c r="D25" s="22">
        <f t="shared" si="1"/>
        <v>8</v>
      </c>
      <c r="E25" s="22">
        <f t="shared" si="1"/>
        <v>11</v>
      </c>
      <c r="F25" s="22">
        <f t="shared" si="1"/>
        <v>11</v>
      </c>
      <c r="G25" s="22">
        <f t="shared" si="1"/>
        <v>6</v>
      </c>
      <c r="H25" s="22">
        <f t="shared" si="1"/>
        <v>5</v>
      </c>
    </row>
    <row r="26" spans="1:8" x14ac:dyDescent="0.15">
      <c r="A26" s="20" t="s">
        <v>46</v>
      </c>
      <c r="B26" s="22">
        <f>COUNTIF(B2:B19, "Ảnh hưởng it")</f>
        <v>8</v>
      </c>
      <c r="C26" s="22">
        <f t="shared" ref="C26:H26" si="2">COUNTIF(C2:C19, "Ảnh hưởng it")</f>
        <v>0</v>
      </c>
      <c r="D26" s="22">
        <f t="shared" si="2"/>
        <v>7</v>
      </c>
      <c r="E26" s="22">
        <f t="shared" si="2"/>
        <v>6</v>
      </c>
      <c r="F26" s="22">
        <f t="shared" si="2"/>
        <v>5</v>
      </c>
      <c r="G26" s="22">
        <f t="shared" si="2"/>
        <v>3</v>
      </c>
      <c r="H26" s="22">
        <f t="shared" si="2"/>
        <v>5</v>
      </c>
    </row>
    <row r="27" spans="1:8" x14ac:dyDescent="0.15">
      <c r="A27" s="20" t="s">
        <v>32</v>
      </c>
      <c r="B27" s="22">
        <f>COUNTIF(B2:B19, "Ảnh hưởng rất ít")</f>
        <v>1</v>
      </c>
      <c r="C27" s="22">
        <f t="shared" ref="C27:H27" si="3">COUNTIF(C2:C19, "Ảnh hưởng rất ít")</f>
        <v>0</v>
      </c>
      <c r="D27" s="22">
        <f t="shared" si="3"/>
        <v>1</v>
      </c>
      <c r="E27" s="22">
        <f t="shared" si="3"/>
        <v>0</v>
      </c>
      <c r="F27" s="22">
        <f t="shared" si="3"/>
        <v>2</v>
      </c>
      <c r="G27" s="22">
        <f t="shared" si="3"/>
        <v>3</v>
      </c>
      <c r="H27" s="22">
        <f t="shared" si="3"/>
        <v>2</v>
      </c>
    </row>
    <row r="28" spans="1:8" x14ac:dyDescent="0.15">
      <c r="A28" s="20" t="s">
        <v>64</v>
      </c>
      <c r="B28" s="22">
        <f>COUNTIF(B2:B19, "Không ảnh hưởng")</f>
        <v>1</v>
      </c>
      <c r="C28" s="22">
        <f t="shared" ref="C28:H28" si="4">COUNTIF(C2:C19, "Không ảnh hưởng")</f>
        <v>0</v>
      </c>
      <c r="D28" s="22">
        <f t="shared" si="4"/>
        <v>0</v>
      </c>
      <c r="E28" s="22">
        <f t="shared" si="4"/>
        <v>1</v>
      </c>
      <c r="F28" s="22">
        <f t="shared" si="4"/>
        <v>0</v>
      </c>
      <c r="G28" s="22">
        <f t="shared" si="4"/>
        <v>3</v>
      </c>
      <c r="H28" s="22">
        <f t="shared" si="4"/>
        <v>0</v>
      </c>
    </row>
    <row r="29" spans="1:8" x14ac:dyDescent="0.15">
      <c r="A29" s="22"/>
      <c r="B29" s="22">
        <f>SUM(B24:B28)</f>
        <v>18</v>
      </c>
      <c r="C29" s="22">
        <f t="shared" ref="C29:H29" si="5">SUM(C24:C28)</f>
        <v>18</v>
      </c>
      <c r="D29" s="22">
        <f t="shared" si="5"/>
        <v>18</v>
      </c>
      <c r="E29" s="22">
        <f t="shared" si="5"/>
        <v>18</v>
      </c>
      <c r="F29" s="22">
        <f t="shared" si="5"/>
        <v>18</v>
      </c>
      <c r="G29" s="22">
        <f t="shared" si="5"/>
        <v>18</v>
      </c>
      <c r="H29" s="22">
        <f t="shared" si="5"/>
        <v>18</v>
      </c>
    </row>
    <row r="31" spans="1:8" x14ac:dyDescent="0.15">
      <c r="A31" s="24" t="s">
        <v>88</v>
      </c>
    </row>
    <row r="32" spans="1:8" ht="34" x14ac:dyDescent="0.15">
      <c r="A32" s="22"/>
      <c r="B32" s="18" t="s">
        <v>91</v>
      </c>
      <c r="C32" s="19" t="s">
        <v>92</v>
      </c>
      <c r="D32" s="19" t="s">
        <v>93</v>
      </c>
      <c r="E32" s="19" t="s">
        <v>94</v>
      </c>
      <c r="F32" s="19" t="s">
        <v>95</v>
      </c>
      <c r="G32" s="18" t="s">
        <v>96</v>
      </c>
      <c r="H32" s="18" t="s">
        <v>97</v>
      </c>
    </row>
    <row r="33" spans="1:8" x14ac:dyDescent="0.15">
      <c r="A33" s="20" t="s">
        <v>30</v>
      </c>
      <c r="B33" s="22">
        <f>COUNTIF(B17:B19, "Ảnh hưởng rất lớn")</f>
        <v>0</v>
      </c>
      <c r="C33" s="22">
        <f t="shared" ref="C33:H33" si="6">COUNTIF(C17:C19, "Ảnh hưởng rất lớn")</f>
        <v>0</v>
      </c>
      <c r="D33" s="22">
        <f t="shared" si="6"/>
        <v>0</v>
      </c>
      <c r="E33" s="22">
        <f t="shared" si="6"/>
        <v>0</v>
      </c>
      <c r="F33" s="22">
        <f t="shared" si="6"/>
        <v>0</v>
      </c>
      <c r="G33" s="22">
        <f t="shared" si="6"/>
        <v>0</v>
      </c>
      <c r="H33" s="22">
        <f t="shared" si="6"/>
        <v>0</v>
      </c>
    </row>
    <row r="34" spans="1:8" x14ac:dyDescent="0.15">
      <c r="A34" s="20" t="s">
        <v>31</v>
      </c>
      <c r="B34" s="22">
        <f>COUNTIF(B17:B19, "Ảnh hưởng vừa phải")</f>
        <v>1</v>
      </c>
      <c r="C34" s="22">
        <f t="shared" ref="C34:H34" si="7">COUNTIF(C17:C19, "Ảnh hưởng vừa phải")</f>
        <v>3</v>
      </c>
      <c r="D34" s="22">
        <f t="shared" si="7"/>
        <v>1</v>
      </c>
      <c r="E34" s="22">
        <f t="shared" si="7"/>
        <v>2</v>
      </c>
      <c r="F34" s="22">
        <f t="shared" si="7"/>
        <v>3</v>
      </c>
      <c r="G34" s="22">
        <f t="shared" si="7"/>
        <v>2</v>
      </c>
      <c r="H34" s="22">
        <f t="shared" si="7"/>
        <v>2</v>
      </c>
    </row>
    <row r="35" spans="1:8" x14ac:dyDescent="0.15">
      <c r="A35" s="20" t="s">
        <v>46</v>
      </c>
      <c r="B35" s="22">
        <f>COUNTIF(B17:B19, "Ảnh hưởng it")</f>
        <v>2</v>
      </c>
      <c r="C35" s="22">
        <f t="shared" ref="C35:H35" si="8">COUNTIF(C17:C19, "Ảnh hưởng it")</f>
        <v>0</v>
      </c>
      <c r="D35" s="22">
        <f t="shared" si="8"/>
        <v>2</v>
      </c>
      <c r="E35" s="22">
        <f t="shared" si="8"/>
        <v>1</v>
      </c>
      <c r="F35" s="22">
        <f t="shared" si="8"/>
        <v>0</v>
      </c>
      <c r="G35" s="22">
        <f t="shared" si="8"/>
        <v>0</v>
      </c>
      <c r="H35" s="22">
        <f t="shared" si="8"/>
        <v>1</v>
      </c>
    </row>
    <row r="36" spans="1:8" x14ac:dyDescent="0.15">
      <c r="A36" s="20" t="s">
        <v>32</v>
      </c>
      <c r="B36" s="22">
        <f>COUNTIF(B17:B19, "Ảnh hưởng rất ít")</f>
        <v>0</v>
      </c>
      <c r="C36" s="22">
        <f t="shared" ref="C36:H36" si="9">COUNTIF(C17:C19, "Ảnh hưởng rất ít")</f>
        <v>0</v>
      </c>
      <c r="D36" s="22">
        <f t="shared" si="9"/>
        <v>0</v>
      </c>
      <c r="E36" s="22">
        <f t="shared" si="9"/>
        <v>0</v>
      </c>
      <c r="F36" s="22">
        <f t="shared" si="9"/>
        <v>0</v>
      </c>
      <c r="G36" s="22">
        <f t="shared" si="9"/>
        <v>0</v>
      </c>
      <c r="H36" s="22">
        <f t="shared" si="9"/>
        <v>0</v>
      </c>
    </row>
    <row r="37" spans="1:8" x14ac:dyDescent="0.15">
      <c r="A37" s="20" t="s">
        <v>64</v>
      </c>
      <c r="B37" s="22">
        <f>COUNTIF(B17:B19, "Không ảnh hưởng")</f>
        <v>0</v>
      </c>
      <c r="C37" s="22">
        <f t="shared" ref="C37:H37" si="10">COUNTIF(C17:C19, "Không ảnh hưởng")</f>
        <v>0</v>
      </c>
      <c r="D37" s="22">
        <f t="shared" si="10"/>
        <v>0</v>
      </c>
      <c r="E37" s="22">
        <f t="shared" si="10"/>
        <v>0</v>
      </c>
      <c r="F37" s="22">
        <f t="shared" si="10"/>
        <v>0</v>
      </c>
      <c r="G37" s="22">
        <f t="shared" si="10"/>
        <v>1</v>
      </c>
      <c r="H37" s="22">
        <f t="shared" si="10"/>
        <v>0</v>
      </c>
    </row>
    <row r="38" spans="1:8" x14ac:dyDescent="0.15">
      <c r="A38" s="22"/>
      <c r="B38" s="22">
        <f>SUM(B33:B37)</f>
        <v>3</v>
      </c>
      <c r="C38" s="22">
        <f t="shared" ref="C38" si="11">SUM(C33:C37)</f>
        <v>3</v>
      </c>
      <c r="D38" s="22">
        <f t="shared" ref="D38" si="12">SUM(D33:D37)</f>
        <v>3</v>
      </c>
      <c r="E38" s="22">
        <f t="shared" ref="E38" si="13">SUM(E33:E37)</f>
        <v>3</v>
      </c>
      <c r="F38" s="22">
        <f t="shared" ref="F38" si="14">SUM(F33:F37)</f>
        <v>3</v>
      </c>
      <c r="G38" s="22">
        <f t="shared" ref="G38" si="15">SUM(G33:G37)</f>
        <v>3</v>
      </c>
      <c r="H38" s="22">
        <f t="shared" ref="H38" si="16">SUM(H33:H37)</f>
        <v>3</v>
      </c>
    </row>
    <row r="40" spans="1:8" x14ac:dyDescent="0.15">
      <c r="A40" s="24" t="s">
        <v>42</v>
      </c>
    </row>
    <row r="41" spans="1:8" ht="34" x14ac:dyDescent="0.15">
      <c r="A41" s="22"/>
      <c r="B41" s="18" t="s">
        <v>91</v>
      </c>
      <c r="C41" s="19" t="s">
        <v>92</v>
      </c>
      <c r="D41" s="19" t="s">
        <v>93</v>
      </c>
      <c r="E41" s="19" t="s">
        <v>94</v>
      </c>
      <c r="F41" s="19" t="s">
        <v>95</v>
      </c>
      <c r="G41" s="18" t="s">
        <v>96</v>
      </c>
      <c r="H41" s="18" t="s">
        <v>97</v>
      </c>
    </row>
    <row r="42" spans="1:8" x14ac:dyDescent="0.15">
      <c r="A42" s="20" t="s">
        <v>30</v>
      </c>
      <c r="B42" s="22">
        <f>COUNTIF(B2:B16, "Ảnh hưởng rất lớn")</f>
        <v>1</v>
      </c>
      <c r="C42" s="22">
        <f t="shared" ref="C42:H42" si="17">COUNTIF(C2:C16, "Ảnh hưởng rất lớn")</f>
        <v>9</v>
      </c>
      <c r="D42" s="22">
        <f t="shared" si="17"/>
        <v>2</v>
      </c>
      <c r="E42" s="22">
        <f t="shared" si="17"/>
        <v>0</v>
      </c>
      <c r="F42" s="22">
        <f t="shared" si="17"/>
        <v>0</v>
      </c>
      <c r="G42" s="22">
        <f t="shared" si="17"/>
        <v>3</v>
      </c>
      <c r="H42" s="22">
        <f t="shared" si="17"/>
        <v>6</v>
      </c>
    </row>
    <row r="43" spans="1:8" x14ac:dyDescent="0.15">
      <c r="A43" s="20" t="s">
        <v>31</v>
      </c>
      <c r="B43" s="22">
        <f>COUNTIF(B2:B16, "Ảnh hưởng vừa phải")</f>
        <v>6</v>
      </c>
      <c r="C43" s="22">
        <f t="shared" ref="C43:H43" si="18">COUNTIF(C2:C16, "Ảnh hưởng vừa phải")</f>
        <v>6</v>
      </c>
      <c r="D43" s="22">
        <f t="shared" si="18"/>
        <v>7</v>
      </c>
      <c r="E43" s="22">
        <f t="shared" si="18"/>
        <v>9</v>
      </c>
      <c r="F43" s="22">
        <f t="shared" si="18"/>
        <v>8</v>
      </c>
      <c r="G43" s="22">
        <f t="shared" si="18"/>
        <v>4</v>
      </c>
      <c r="H43" s="22">
        <f t="shared" si="18"/>
        <v>3</v>
      </c>
    </row>
    <row r="44" spans="1:8" x14ac:dyDescent="0.15">
      <c r="A44" s="20" t="s">
        <v>46</v>
      </c>
      <c r="B44" s="22">
        <f>COUNTIF(B2:B16, "Ảnh hưởng it")</f>
        <v>6</v>
      </c>
      <c r="C44" s="22">
        <f t="shared" ref="C44:H44" si="19">COUNTIF(C2:C16, "Ảnh hưởng it")</f>
        <v>0</v>
      </c>
      <c r="D44" s="22">
        <f t="shared" si="19"/>
        <v>5</v>
      </c>
      <c r="E44" s="22">
        <f t="shared" si="19"/>
        <v>5</v>
      </c>
      <c r="F44" s="22">
        <f t="shared" si="19"/>
        <v>5</v>
      </c>
      <c r="G44" s="22">
        <f t="shared" si="19"/>
        <v>3</v>
      </c>
      <c r="H44" s="22">
        <f t="shared" si="19"/>
        <v>4</v>
      </c>
    </row>
    <row r="45" spans="1:8" x14ac:dyDescent="0.15">
      <c r="A45" s="20" t="s">
        <v>32</v>
      </c>
      <c r="B45" s="22">
        <f>COUNTIF(B2:B16, "Ảnh hưởng rất ít")</f>
        <v>1</v>
      </c>
      <c r="C45" s="22">
        <f t="shared" ref="C45:H45" si="20">COUNTIF(C2:C16, "Ảnh hưởng rất ít")</f>
        <v>0</v>
      </c>
      <c r="D45" s="22">
        <f t="shared" si="20"/>
        <v>1</v>
      </c>
      <c r="E45" s="22">
        <f t="shared" si="20"/>
        <v>0</v>
      </c>
      <c r="F45" s="22">
        <f t="shared" si="20"/>
        <v>2</v>
      </c>
      <c r="G45" s="22">
        <f t="shared" si="20"/>
        <v>3</v>
      </c>
      <c r="H45" s="22">
        <f t="shared" si="20"/>
        <v>2</v>
      </c>
    </row>
    <row r="46" spans="1:8" x14ac:dyDescent="0.15">
      <c r="A46" s="20" t="s">
        <v>64</v>
      </c>
      <c r="B46" s="22">
        <f>COUNTIF(B3:B16, "Không ảnh hưởng")</f>
        <v>1</v>
      </c>
      <c r="C46" s="22">
        <f t="shared" ref="C46:H46" si="21">COUNTIF(C3:C16, "Không ảnh hưởng")</f>
        <v>0</v>
      </c>
      <c r="D46" s="22">
        <f t="shared" si="21"/>
        <v>0</v>
      </c>
      <c r="E46" s="22">
        <f t="shared" si="21"/>
        <v>1</v>
      </c>
      <c r="F46" s="22">
        <f t="shared" si="21"/>
        <v>0</v>
      </c>
      <c r="G46" s="22">
        <f t="shared" si="21"/>
        <v>2</v>
      </c>
      <c r="H46" s="22">
        <f t="shared" si="21"/>
        <v>0</v>
      </c>
    </row>
    <row r="47" spans="1:8" x14ac:dyDescent="0.15">
      <c r="A47" s="22"/>
      <c r="B47" s="22">
        <f>SUM(B42:B46)</f>
        <v>15</v>
      </c>
      <c r="C47" s="22">
        <f t="shared" ref="C47" si="22">SUM(C42:C46)</f>
        <v>15</v>
      </c>
      <c r="D47" s="22">
        <f t="shared" ref="D47" si="23">SUM(D42:D46)</f>
        <v>15</v>
      </c>
      <c r="E47" s="22">
        <f t="shared" ref="E47" si="24">SUM(E42:E46)</f>
        <v>15</v>
      </c>
      <c r="F47" s="22">
        <f t="shared" ref="F47" si="25">SUM(F42:F46)</f>
        <v>15</v>
      </c>
      <c r="G47" s="22">
        <f t="shared" ref="G47" si="26">SUM(G42:G46)</f>
        <v>15</v>
      </c>
      <c r="H47" s="22">
        <f t="shared" ref="H47" si="27">SUM(H42:H46)</f>
        <v>15</v>
      </c>
    </row>
    <row r="50" spans="1:8" x14ac:dyDescent="0.15">
      <c r="A50" s="23" t="s">
        <v>99</v>
      </c>
    </row>
    <row r="51" spans="1:8" ht="34" x14ac:dyDescent="0.15">
      <c r="A51" s="22"/>
      <c r="B51" s="18" t="s">
        <v>91</v>
      </c>
      <c r="C51" s="19" t="s">
        <v>92</v>
      </c>
      <c r="D51" s="19" t="s">
        <v>93</v>
      </c>
      <c r="E51" s="19" t="s">
        <v>94</v>
      </c>
      <c r="F51" s="19" t="s">
        <v>95</v>
      </c>
      <c r="G51" s="18" t="s">
        <v>96</v>
      </c>
      <c r="H51" s="18" t="s">
        <v>97</v>
      </c>
    </row>
    <row r="52" spans="1:8" x14ac:dyDescent="0.15">
      <c r="A52" s="20" t="s">
        <v>30</v>
      </c>
      <c r="B52" s="25">
        <f>B24/B29*100</f>
        <v>5.5555555555555554</v>
      </c>
      <c r="C52" s="25">
        <f t="shared" ref="C52:H52" si="28">C24/C29*100</f>
        <v>50</v>
      </c>
      <c r="D52" s="25">
        <f t="shared" si="28"/>
        <v>11.111111111111111</v>
      </c>
      <c r="E52" s="25">
        <f t="shared" si="28"/>
        <v>0</v>
      </c>
      <c r="F52" s="25">
        <f t="shared" si="28"/>
        <v>0</v>
      </c>
      <c r="G52" s="25">
        <f t="shared" si="28"/>
        <v>16.666666666666664</v>
      </c>
      <c r="H52" s="25">
        <f t="shared" si="28"/>
        <v>33.333333333333329</v>
      </c>
    </row>
    <row r="53" spans="1:8" x14ac:dyDescent="0.15">
      <c r="A53" s="20" t="s">
        <v>31</v>
      </c>
      <c r="B53" s="25">
        <f>B25/B29*100</f>
        <v>38.888888888888893</v>
      </c>
      <c r="C53" s="25">
        <f t="shared" ref="C53:H53" si="29">C25/C29*100</f>
        <v>50</v>
      </c>
      <c r="D53" s="25">
        <f t="shared" si="29"/>
        <v>44.444444444444443</v>
      </c>
      <c r="E53" s="25">
        <f t="shared" si="29"/>
        <v>61.111111111111114</v>
      </c>
      <c r="F53" s="25">
        <f t="shared" si="29"/>
        <v>61.111111111111114</v>
      </c>
      <c r="G53" s="25">
        <f t="shared" si="29"/>
        <v>33.333333333333329</v>
      </c>
      <c r="H53" s="25">
        <f t="shared" si="29"/>
        <v>27.777777777777779</v>
      </c>
    </row>
    <row r="54" spans="1:8" x14ac:dyDescent="0.15">
      <c r="A54" s="20" t="s">
        <v>46</v>
      </c>
      <c r="B54" s="25">
        <f>B26/B$29*100</f>
        <v>44.444444444444443</v>
      </c>
      <c r="C54" s="25">
        <f t="shared" ref="C54:H54" si="30">C26/C$29*100</f>
        <v>0</v>
      </c>
      <c r="D54" s="25">
        <f t="shared" si="30"/>
        <v>38.888888888888893</v>
      </c>
      <c r="E54" s="25">
        <f t="shared" si="30"/>
        <v>33.333333333333329</v>
      </c>
      <c r="F54" s="25">
        <f t="shared" si="30"/>
        <v>27.777777777777779</v>
      </c>
      <c r="G54" s="25">
        <f t="shared" si="30"/>
        <v>16.666666666666664</v>
      </c>
      <c r="H54" s="25">
        <f t="shared" si="30"/>
        <v>27.777777777777779</v>
      </c>
    </row>
    <row r="55" spans="1:8" x14ac:dyDescent="0.15">
      <c r="A55" s="20" t="s">
        <v>32</v>
      </c>
      <c r="B55" s="25">
        <f>B27/B$29*100</f>
        <v>5.5555555555555554</v>
      </c>
      <c r="C55" s="25">
        <f t="shared" ref="C55:H55" si="31">C27/C$29*100</f>
        <v>0</v>
      </c>
      <c r="D55" s="25">
        <f t="shared" si="31"/>
        <v>5.5555555555555554</v>
      </c>
      <c r="E55" s="25">
        <f t="shared" si="31"/>
        <v>0</v>
      </c>
      <c r="F55" s="25">
        <f t="shared" si="31"/>
        <v>11.111111111111111</v>
      </c>
      <c r="G55" s="25">
        <f t="shared" si="31"/>
        <v>16.666666666666664</v>
      </c>
      <c r="H55" s="25">
        <f t="shared" si="31"/>
        <v>11.111111111111111</v>
      </c>
    </row>
    <row r="56" spans="1:8" x14ac:dyDescent="0.15">
      <c r="A56" s="20" t="s">
        <v>64</v>
      </c>
      <c r="B56" s="25">
        <f>B28/B$29*100</f>
        <v>5.5555555555555554</v>
      </c>
      <c r="C56" s="25">
        <f t="shared" ref="C56:H56" si="32">C28/C$29*100</f>
        <v>0</v>
      </c>
      <c r="D56" s="25">
        <f t="shared" si="32"/>
        <v>0</v>
      </c>
      <c r="E56" s="25">
        <f t="shared" si="32"/>
        <v>5.5555555555555554</v>
      </c>
      <c r="F56" s="25">
        <f t="shared" si="32"/>
        <v>0</v>
      </c>
      <c r="G56" s="25">
        <f t="shared" si="32"/>
        <v>16.666666666666664</v>
      </c>
      <c r="H56" s="25">
        <f t="shared" si="32"/>
        <v>0</v>
      </c>
    </row>
    <row r="57" spans="1:8" x14ac:dyDescent="0.15">
      <c r="A57" s="22"/>
      <c r="B57" s="22">
        <f>SUM(B52:B56)</f>
        <v>100</v>
      </c>
      <c r="C57" s="22">
        <f t="shared" ref="C57" si="33">SUM(C52:C56)</f>
        <v>100</v>
      </c>
      <c r="D57" s="22">
        <f t="shared" ref="D57" si="34">SUM(D52:D56)</f>
        <v>100.00000000000001</v>
      </c>
      <c r="E57" s="22">
        <f t="shared" ref="E57" si="35">SUM(E52:E56)</f>
        <v>100</v>
      </c>
      <c r="F57" s="22">
        <f t="shared" ref="F57" si="36">SUM(F52:F56)</f>
        <v>100</v>
      </c>
      <c r="G57" s="22">
        <f t="shared" ref="G57" si="37">SUM(G52:G56)</f>
        <v>99.999999999999972</v>
      </c>
      <c r="H57" s="22">
        <f t="shared" ref="H57" si="38">SUM(H52:H56)</f>
        <v>100</v>
      </c>
    </row>
    <row r="60" spans="1:8" x14ac:dyDescent="0.15">
      <c r="A60" s="24" t="s">
        <v>88</v>
      </c>
    </row>
    <row r="61" spans="1:8" ht="34" x14ac:dyDescent="0.15">
      <c r="A61" s="22"/>
      <c r="B61" s="18" t="s">
        <v>91</v>
      </c>
      <c r="C61" s="19" t="s">
        <v>92</v>
      </c>
      <c r="D61" s="19" t="s">
        <v>93</v>
      </c>
      <c r="E61" s="19" t="s">
        <v>94</v>
      </c>
      <c r="F61" s="19" t="s">
        <v>95</v>
      </c>
      <c r="G61" s="18" t="s">
        <v>96</v>
      </c>
      <c r="H61" s="18" t="s">
        <v>97</v>
      </c>
    </row>
    <row r="62" spans="1:8" x14ac:dyDescent="0.15">
      <c r="A62" s="20" t="s">
        <v>30</v>
      </c>
      <c r="B62" s="25">
        <f>B33/B38*100</f>
        <v>0</v>
      </c>
      <c r="C62" s="25">
        <f t="shared" ref="C62:H62" si="39">C33/C38*100</f>
        <v>0</v>
      </c>
      <c r="D62" s="25">
        <f t="shared" si="39"/>
        <v>0</v>
      </c>
      <c r="E62" s="25">
        <f t="shared" si="39"/>
        <v>0</v>
      </c>
      <c r="F62" s="25">
        <f t="shared" si="39"/>
        <v>0</v>
      </c>
      <c r="G62" s="25">
        <f t="shared" si="39"/>
        <v>0</v>
      </c>
      <c r="H62" s="25">
        <f t="shared" si="39"/>
        <v>0</v>
      </c>
    </row>
    <row r="63" spans="1:8" x14ac:dyDescent="0.15">
      <c r="A63" s="20" t="s">
        <v>31</v>
      </c>
      <c r="B63" s="25">
        <f>B34/B38*100</f>
        <v>33.333333333333329</v>
      </c>
      <c r="C63" s="25">
        <f t="shared" ref="C63:H63" si="40">C34/C38*100</f>
        <v>100</v>
      </c>
      <c r="D63" s="25">
        <f t="shared" si="40"/>
        <v>33.333333333333329</v>
      </c>
      <c r="E63" s="25">
        <f t="shared" si="40"/>
        <v>66.666666666666657</v>
      </c>
      <c r="F63" s="25">
        <f t="shared" si="40"/>
        <v>100</v>
      </c>
      <c r="G63" s="25">
        <f t="shared" si="40"/>
        <v>66.666666666666657</v>
      </c>
      <c r="H63" s="25">
        <f t="shared" si="40"/>
        <v>66.666666666666657</v>
      </c>
    </row>
    <row r="64" spans="1:8" x14ac:dyDescent="0.15">
      <c r="A64" s="20" t="s">
        <v>46</v>
      </c>
      <c r="B64" s="25">
        <f>B35/B38*100</f>
        <v>66.666666666666657</v>
      </c>
      <c r="C64" s="25">
        <f t="shared" ref="C64:H64" si="41">C35/C38*100</f>
        <v>0</v>
      </c>
      <c r="D64" s="25">
        <f t="shared" si="41"/>
        <v>66.666666666666657</v>
      </c>
      <c r="E64" s="25">
        <f t="shared" si="41"/>
        <v>33.333333333333329</v>
      </c>
      <c r="F64" s="25">
        <f t="shared" si="41"/>
        <v>0</v>
      </c>
      <c r="G64" s="25">
        <f t="shared" si="41"/>
        <v>0</v>
      </c>
      <c r="H64" s="25">
        <f t="shared" si="41"/>
        <v>33.333333333333329</v>
      </c>
    </row>
    <row r="65" spans="1:8" x14ac:dyDescent="0.15">
      <c r="A65" s="20" t="s">
        <v>32</v>
      </c>
      <c r="B65" s="25">
        <f>B36/B38*100</f>
        <v>0</v>
      </c>
      <c r="C65" s="25">
        <f t="shared" ref="C65:H65" si="42">C36/C38*100</f>
        <v>0</v>
      </c>
      <c r="D65" s="25">
        <f t="shared" si="42"/>
        <v>0</v>
      </c>
      <c r="E65" s="25">
        <f t="shared" si="42"/>
        <v>0</v>
      </c>
      <c r="F65" s="25">
        <f t="shared" si="42"/>
        <v>0</v>
      </c>
      <c r="G65" s="25">
        <f t="shared" si="42"/>
        <v>0</v>
      </c>
      <c r="H65" s="25">
        <f t="shared" si="42"/>
        <v>0</v>
      </c>
    </row>
    <row r="66" spans="1:8" x14ac:dyDescent="0.15">
      <c r="A66" s="20" t="s">
        <v>64</v>
      </c>
      <c r="B66" s="25">
        <f>B37/B38*100</f>
        <v>0</v>
      </c>
      <c r="C66" s="25">
        <f t="shared" ref="C66:H66" si="43">C37/C38*100</f>
        <v>0</v>
      </c>
      <c r="D66" s="25">
        <f t="shared" si="43"/>
        <v>0</v>
      </c>
      <c r="E66" s="25">
        <f t="shared" si="43"/>
        <v>0</v>
      </c>
      <c r="F66" s="25">
        <f t="shared" si="43"/>
        <v>0</v>
      </c>
      <c r="G66" s="25">
        <f t="shared" si="43"/>
        <v>33.333333333333329</v>
      </c>
      <c r="H66" s="25">
        <f t="shared" si="43"/>
        <v>0</v>
      </c>
    </row>
    <row r="67" spans="1:8" x14ac:dyDescent="0.15">
      <c r="A67" s="22"/>
      <c r="B67" s="22">
        <f>SUM(B62:B66)</f>
        <v>99.999999999999986</v>
      </c>
      <c r="C67" s="22">
        <f t="shared" ref="C67" si="44">SUM(C62:C66)</f>
        <v>100</v>
      </c>
      <c r="D67" s="22">
        <f t="shared" ref="D67" si="45">SUM(D62:D66)</f>
        <v>99.999999999999986</v>
      </c>
      <c r="E67" s="22">
        <f t="shared" ref="E67" si="46">SUM(E62:E66)</f>
        <v>99.999999999999986</v>
      </c>
      <c r="F67" s="22">
        <f t="shared" ref="F67" si="47">SUM(F62:F66)</f>
        <v>100</v>
      </c>
      <c r="G67" s="22">
        <f t="shared" ref="G67" si="48">SUM(G62:G66)</f>
        <v>99.999999999999986</v>
      </c>
      <c r="H67" s="22">
        <f t="shared" ref="H67" si="49">SUM(H62:H66)</f>
        <v>99.999999999999986</v>
      </c>
    </row>
    <row r="70" spans="1:8" x14ac:dyDescent="0.15">
      <c r="A70" s="24" t="s">
        <v>42</v>
      </c>
    </row>
    <row r="71" spans="1:8" ht="34" x14ac:dyDescent="0.15">
      <c r="A71" s="22"/>
      <c r="B71" s="18" t="s">
        <v>91</v>
      </c>
      <c r="C71" s="19" t="s">
        <v>92</v>
      </c>
      <c r="D71" s="19" t="s">
        <v>93</v>
      </c>
      <c r="E71" s="19" t="s">
        <v>94</v>
      </c>
      <c r="F71" s="19" t="s">
        <v>95</v>
      </c>
      <c r="G71" s="18" t="s">
        <v>96</v>
      </c>
      <c r="H71" s="18" t="s">
        <v>97</v>
      </c>
    </row>
    <row r="72" spans="1:8" x14ac:dyDescent="0.15">
      <c r="A72" s="20" t="s">
        <v>30</v>
      </c>
      <c r="B72" s="25">
        <f>B42/B47*100</f>
        <v>6.666666666666667</v>
      </c>
      <c r="C72" s="25">
        <f t="shared" ref="C72:H72" si="50">C42/C47*100</f>
        <v>60</v>
      </c>
      <c r="D72" s="25">
        <f t="shared" si="50"/>
        <v>13.333333333333334</v>
      </c>
      <c r="E72" s="25">
        <f t="shared" si="50"/>
        <v>0</v>
      </c>
      <c r="F72" s="25">
        <f t="shared" si="50"/>
        <v>0</v>
      </c>
      <c r="G72" s="25">
        <f t="shared" si="50"/>
        <v>20</v>
      </c>
      <c r="H72" s="25">
        <f t="shared" si="50"/>
        <v>40</v>
      </c>
    </row>
    <row r="73" spans="1:8" x14ac:dyDescent="0.15">
      <c r="A73" s="20" t="s">
        <v>31</v>
      </c>
      <c r="B73" s="25">
        <f>B43/B47*100</f>
        <v>40</v>
      </c>
      <c r="C73" s="25">
        <f t="shared" ref="C73:H73" si="51">C43/C47*100</f>
        <v>40</v>
      </c>
      <c r="D73" s="25">
        <f t="shared" si="51"/>
        <v>46.666666666666664</v>
      </c>
      <c r="E73" s="25">
        <f t="shared" si="51"/>
        <v>60</v>
      </c>
      <c r="F73" s="25">
        <f t="shared" si="51"/>
        <v>53.333333333333336</v>
      </c>
      <c r="G73" s="25">
        <f t="shared" si="51"/>
        <v>26.666666666666668</v>
      </c>
      <c r="H73" s="25">
        <f t="shared" si="51"/>
        <v>20</v>
      </c>
    </row>
    <row r="74" spans="1:8" x14ac:dyDescent="0.15">
      <c r="A74" s="20" t="s">
        <v>46</v>
      </c>
      <c r="B74" s="25">
        <f>B44/B47*100</f>
        <v>40</v>
      </c>
      <c r="C74" s="25">
        <f t="shared" ref="C74:H74" si="52">C44/C47*100</f>
        <v>0</v>
      </c>
      <c r="D74" s="25">
        <f t="shared" si="52"/>
        <v>33.333333333333329</v>
      </c>
      <c r="E74" s="25">
        <f t="shared" si="52"/>
        <v>33.333333333333329</v>
      </c>
      <c r="F74" s="25">
        <f t="shared" si="52"/>
        <v>33.333333333333329</v>
      </c>
      <c r="G74" s="25">
        <f t="shared" si="52"/>
        <v>20</v>
      </c>
      <c r="H74" s="25">
        <f t="shared" si="52"/>
        <v>26.666666666666668</v>
      </c>
    </row>
    <row r="75" spans="1:8" x14ac:dyDescent="0.15">
      <c r="A75" s="20" t="s">
        <v>32</v>
      </c>
      <c r="B75" s="25">
        <f>B45/B47*100</f>
        <v>6.666666666666667</v>
      </c>
      <c r="C75" s="25">
        <f t="shared" ref="C75:H75" si="53">C45/C47*100</f>
        <v>0</v>
      </c>
      <c r="D75" s="25">
        <f t="shared" si="53"/>
        <v>6.666666666666667</v>
      </c>
      <c r="E75" s="25">
        <f t="shared" si="53"/>
        <v>0</v>
      </c>
      <c r="F75" s="25">
        <f t="shared" si="53"/>
        <v>13.333333333333334</v>
      </c>
      <c r="G75" s="25">
        <f t="shared" si="53"/>
        <v>20</v>
      </c>
      <c r="H75" s="25">
        <f t="shared" si="53"/>
        <v>13.333333333333334</v>
      </c>
    </row>
    <row r="76" spans="1:8" x14ac:dyDescent="0.15">
      <c r="A76" s="20" t="s">
        <v>64</v>
      </c>
      <c r="B76" s="25">
        <f>B46/B47*100</f>
        <v>6.666666666666667</v>
      </c>
      <c r="C76" s="25">
        <f t="shared" ref="C76:H76" si="54">C46/C47*100</f>
        <v>0</v>
      </c>
      <c r="D76" s="25">
        <f t="shared" si="54"/>
        <v>0</v>
      </c>
      <c r="E76" s="25">
        <f t="shared" si="54"/>
        <v>6.666666666666667</v>
      </c>
      <c r="F76" s="25">
        <f t="shared" si="54"/>
        <v>0</v>
      </c>
      <c r="G76" s="25">
        <f t="shared" si="54"/>
        <v>13.333333333333334</v>
      </c>
      <c r="H76" s="25">
        <f t="shared" si="54"/>
        <v>0</v>
      </c>
    </row>
    <row r="77" spans="1:8" x14ac:dyDescent="0.15">
      <c r="A77" s="22"/>
      <c r="B77" s="22">
        <f>SUM(B72:B76)</f>
        <v>100</v>
      </c>
      <c r="C77" s="22">
        <f t="shared" ref="C77" si="55">SUM(C72:C76)</f>
        <v>100</v>
      </c>
      <c r="D77" s="22">
        <f t="shared" ref="D77" si="56">SUM(D72:D76)</f>
        <v>100</v>
      </c>
      <c r="E77" s="22">
        <f t="shared" ref="E77" si="57">SUM(E72:E76)</f>
        <v>100</v>
      </c>
      <c r="F77" s="22">
        <f t="shared" ref="F77" si="58">SUM(F72:F76)</f>
        <v>99.999999999999986</v>
      </c>
      <c r="G77" s="22">
        <f t="shared" ref="G77" si="59">SUM(G72:G76)</f>
        <v>100</v>
      </c>
      <c r="H77" s="22">
        <f t="shared" ref="H77" si="60">SUM(H72:H76)</f>
        <v>100</v>
      </c>
    </row>
    <row r="79" spans="1:8" ht="14" thickBot="1" x14ac:dyDescent="0.2">
      <c r="A79" s="24" t="s">
        <v>42</v>
      </c>
    </row>
    <row r="80" spans="1:8" ht="35" thickBot="1" x14ac:dyDescent="0.2">
      <c r="A80" s="39" t="s">
        <v>103</v>
      </c>
      <c r="B80" s="40" t="s">
        <v>104</v>
      </c>
      <c r="C80" s="40" t="s">
        <v>31</v>
      </c>
      <c r="D80" s="40" t="s">
        <v>105</v>
      </c>
      <c r="E80" s="40" t="s">
        <v>32</v>
      </c>
      <c r="F80" s="42" t="s">
        <v>64</v>
      </c>
      <c r="G80" s="44" t="s">
        <v>106</v>
      </c>
    </row>
    <row r="81" spans="1:7" ht="35" thickBot="1" x14ac:dyDescent="0.2">
      <c r="A81" s="15" t="s">
        <v>91</v>
      </c>
      <c r="B81" s="41">
        <v>1</v>
      </c>
      <c r="C81" s="41">
        <v>6</v>
      </c>
      <c r="D81" s="41">
        <v>6</v>
      </c>
      <c r="E81" s="41">
        <v>1</v>
      </c>
      <c r="F81" s="43">
        <v>1</v>
      </c>
      <c r="G81" s="29">
        <f>(B81*5+C81*4+D81*3+E81*2+F81)/15</f>
        <v>3.3333333333333335</v>
      </c>
    </row>
    <row r="82" spans="1:7" ht="18" thickBot="1" x14ac:dyDescent="0.2">
      <c r="A82" s="14" t="s">
        <v>92</v>
      </c>
      <c r="B82" s="41">
        <v>9</v>
      </c>
      <c r="C82" s="41">
        <v>6</v>
      </c>
      <c r="D82" s="41">
        <v>0</v>
      </c>
      <c r="E82" s="41">
        <v>0</v>
      </c>
      <c r="F82" s="43">
        <v>0</v>
      </c>
      <c r="G82" s="29">
        <f t="shared" ref="G82:G87" si="61">(B82*5+C82*4+D82*3+E82*2+F82)/15</f>
        <v>4.5999999999999996</v>
      </c>
    </row>
    <row r="83" spans="1:7" ht="18" thickBot="1" x14ac:dyDescent="0.2">
      <c r="A83" s="14" t="s">
        <v>93</v>
      </c>
      <c r="B83" s="41">
        <v>2</v>
      </c>
      <c r="C83" s="41">
        <v>7</v>
      </c>
      <c r="D83" s="41">
        <v>5</v>
      </c>
      <c r="E83" s="41">
        <v>1</v>
      </c>
      <c r="F83" s="43">
        <v>0</v>
      </c>
      <c r="G83" s="29">
        <f t="shared" si="61"/>
        <v>3.6666666666666665</v>
      </c>
    </row>
    <row r="84" spans="1:7" ht="18" thickBot="1" x14ac:dyDescent="0.2">
      <c r="A84" s="14" t="s">
        <v>94</v>
      </c>
      <c r="B84" s="41">
        <v>0</v>
      </c>
      <c r="C84" s="41">
        <v>9</v>
      </c>
      <c r="D84" s="41">
        <v>5</v>
      </c>
      <c r="E84" s="41">
        <v>0</v>
      </c>
      <c r="F84" s="43">
        <v>1</v>
      </c>
      <c r="G84" s="29">
        <f t="shared" si="61"/>
        <v>3.4666666666666668</v>
      </c>
    </row>
    <row r="85" spans="1:7" ht="18" thickBot="1" x14ac:dyDescent="0.2">
      <c r="A85" s="14" t="s">
        <v>95</v>
      </c>
      <c r="B85" s="41">
        <v>0</v>
      </c>
      <c r="C85" s="41">
        <v>8</v>
      </c>
      <c r="D85" s="41">
        <v>5</v>
      </c>
      <c r="E85" s="41">
        <v>2</v>
      </c>
      <c r="F85" s="43">
        <v>0</v>
      </c>
      <c r="G85" s="29">
        <f t="shared" si="61"/>
        <v>3.4</v>
      </c>
    </row>
    <row r="86" spans="1:7" ht="18" thickBot="1" x14ac:dyDescent="0.2">
      <c r="A86" s="15" t="s">
        <v>96</v>
      </c>
      <c r="B86" s="41">
        <v>3</v>
      </c>
      <c r="C86" s="41">
        <v>4</v>
      </c>
      <c r="D86" s="41">
        <v>3</v>
      </c>
      <c r="E86" s="41">
        <v>3</v>
      </c>
      <c r="F86" s="43">
        <v>2</v>
      </c>
      <c r="G86" s="29">
        <f t="shared" si="61"/>
        <v>3.2</v>
      </c>
    </row>
    <row r="87" spans="1:7" ht="52" thickBot="1" x14ac:dyDescent="0.2">
      <c r="A87" s="15" t="s">
        <v>97</v>
      </c>
      <c r="B87" s="41">
        <v>6</v>
      </c>
      <c r="C87" s="41">
        <v>3</v>
      </c>
      <c r="D87" s="41">
        <v>4</v>
      </c>
      <c r="E87" s="41">
        <v>2</v>
      </c>
      <c r="F87" s="43">
        <v>0</v>
      </c>
      <c r="G87" s="29">
        <f t="shared" si="61"/>
        <v>3.8666666666666667</v>
      </c>
    </row>
    <row r="88" spans="1:7" x14ac:dyDescent="0.15">
      <c r="G88" s="22"/>
    </row>
  </sheetData>
  <autoFilter ref="A1:H19" xr:uid="{44ACD451-E8F5-FD48-8892-FBDBE2519BE2}">
    <filterColumn colId="0">
      <filters>
        <filter val="IBM"/>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0F07F-6B89-A640-B2D2-70708A043596}">
  <dimension ref="A1:E42"/>
  <sheetViews>
    <sheetView topLeftCell="A3" workbookViewId="0">
      <selection activeCell="B39" sqref="B39:B42"/>
    </sheetView>
  </sheetViews>
  <sheetFormatPr baseColWidth="10" defaultRowHeight="13" x14ac:dyDescent="0.15"/>
  <cols>
    <col min="1" max="1" width="30.6640625" customWidth="1"/>
    <col min="2" max="2" width="43.5" customWidth="1"/>
    <col min="4" max="4" width="43.6640625" customWidth="1"/>
  </cols>
  <sheetData>
    <row r="1" spans="1:2" ht="14" x14ac:dyDescent="0.15">
      <c r="A1" s="27" t="s">
        <v>98</v>
      </c>
      <c r="B1" s="27" t="s">
        <v>1</v>
      </c>
    </row>
    <row r="2" spans="1:2" x14ac:dyDescent="0.15">
      <c r="A2" s="26" t="s">
        <v>42</v>
      </c>
      <c r="B2" s="26" t="s">
        <v>58</v>
      </c>
    </row>
    <row r="3" spans="1:2" x14ac:dyDescent="0.15">
      <c r="A3" s="26" t="s">
        <v>42</v>
      </c>
      <c r="B3" s="26" t="s">
        <v>33</v>
      </c>
    </row>
    <row r="4" spans="1:2" x14ac:dyDescent="0.15">
      <c r="A4" s="26" t="s">
        <v>42</v>
      </c>
      <c r="B4" s="26" t="s">
        <v>58</v>
      </c>
    </row>
    <row r="5" spans="1:2" x14ac:dyDescent="0.15">
      <c r="A5" s="26" t="s">
        <v>42</v>
      </c>
      <c r="B5" s="26" t="s">
        <v>58</v>
      </c>
    </row>
    <row r="6" spans="1:2" x14ac:dyDescent="0.15">
      <c r="A6" s="26" t="s">
        <v>42</v>
      </c>
      <c r="B6" s="26" t="s">
        <v>33</v>
      </c>
    </row>
    <row r="7" spans="1:2" x14ac:dyDescent="0.15">
      <c r="A7" s="26" t="s">
        <v>42</v>
      </c>
      <c r="B7" s="26" t="s">
        <v>58</v>
      </c>
    </row>
    <row r="8" spans="1:2" x14ac:dyDescent="0.15">
      <c r="A8" s="26" t="s">
        <v>42</v>
      </c>
      <c r="B8" s="26" t="s">
        <v>33</v>
      </c>
    </row>
    <row r="9" spans="1:2" x14ac:dyDescent="0.15">
      <c r="A9" s="26" t="s">
        <v>42</v>
      </c>
      <c r="B9" s="26" t="s">
        <v>33</v>
      </c>
    </row>
    <row r="10" spans="1:2" x14ac:dyDescent="0.15">
      <c r="A10" s="26" t="s">
        <v>42</v>
      </c>
      <c r="B10" s="26" t="s">
        <v>33</v>
      </c>
    </row>
    <row r="11" spans="1:2" x14ac:dyDescent="0.15">
      <c r="A11" s="26" t="s">
        <v>42</v>
      </c>
      <c r="B11" s="26" t="s">
        <v>68</v>
      </c>
    </row>
    <row r="12" spans="1:2" x14ac:dyDescent="0.15">
      <c r="A12" s="26" t="s">
        <v>42</v>
      </c>
      <c r="B12" s="26" t="s">
        <v>33</v>
      </c>
    </row>
    <row r="13" spans="1:2" x14ac:dyDescent="0.15">
      <c r="A13" s="26" t="s">
        <v>42</v>
      </c>
      <c r="B13" s="26" t="s">
        <v>33</v>
      </c>
    </row>
    <row r="14" spans="1:2" x14ac:dyDescent="0.15">
      <c r="A14" s="26" t="s">
        <v>42</v>
      </c>
      <c r="B14" s="26" t="s">
        <v>33</v>
      </c>
    </row>
    <row r="15" spans="1:2" x14ac:dyDescent="0.15">
      <c r="A15" s="26" t="s">
        <v>42</v>
      </c>
      <c r="B15" s="26" t="s">
        <v>33</v>
      </c>
    </row>
    <row r="16" spans="1:2" x14ac:dyDescent="0.15">
      <c r="A16" s="26" t="s">
        <v>42</v>
      </c>
      <c r="B16" s="26" t="s">
        <v>33</v>
      </c>
    </row>
    <row r="17" spans="1:5" x14ac:dyDescent="0.15">
      <c r="A17" s="26" t="s">
        <v>88</v>
      </c>
      <c r="B17" s="26" t="s">
        <v>33</v>
      </c>
    </row>
    <row r="18" spans="1:5" x14ac:dyDescent="0.15">
      <c r="A18" s="26" t="s">
        <v>88</v>
      </c>
      <c r="B18" s="26" t="s">
        <v>58</v>
      </c>
    </row>
    <row r="19" spans="1:5" x14ac:dyDescent="0.15">
      <c r="A19" s="26" t="s">
        <v>88</v>
      </c>
      <c r="B19" s="26" t="s">
        <v>89</v>
      </c>
    </row>
    <row r="20" spans="1:5" x14ac:dyDescent="0.15">
      <c r="B20">
        <f>COUNTA(B2:B19)</f>
        <v>18</v>
      </c>
    </row>
    <row r="22" spans="1:5" x14ac:dyDescent="0.15">
      <c r="A22" s="30" t="s">
        <v>99</v>
      </c>
      <c r="B22" s="30" t="s">
        <v>100</v>
      </c>
      <c r="D22" s="30" t="s">
        <v>99</v>
      </c>
      <c r="E22" s="30" t="s">
        <v>101</v>
      </c>
    </row>
    <row r="23" spans="1:5" x14ac:dyDescent="0.15">
      <c r="A23" s="28" t="s">
        <v>58</v>
      </c>
      <c r="B23" s="22">
        <f>COUNTIF(B2:B19, "Đang có việc làm")</f>
        <v>16</v>
      </c>
      <c r="D23" s="28" t="s">
        <v>58</v>
      </c>
      <c r="E23" s="29">
        <f>B23/B26*100</f>
        <v>88.888888888888886</v>
      </c>
    </row>
    <row r="24" spans="1:5" x14ac:dyDescent="0.15">
      <c r="A24" s="28" t="s">
        <v>68</v>
      </c>
      <c r="B24" s="22">
        <f>COUNTIF(B2:B19, "Chưa có việc làm kể từ khi tốt nghiệp")</f>
        <v>1</v>
      </c>
      <c r="D24" s="28" t="s">
        <v>68</v>
      </c>
      <c r="E24" s="29">
        <f>B24/B26*100</f>
        <v>5.5555555555555554</v>
      </c>
    </row>
    <row r="25" spans="1:5" x14ac:dyDescent="0.15">
      <c r="A25" s="26" t="s">
        <v>89</v>
      </c>
      <c r="B25" s="22">
        <f>COUNTIF(B2:B19, "Đã có việc làm nhưng hiện nay không có việc làm")</f>
        <v>1</v>
      </c>
      <c r="D25" s="26" t="s">
        <v>89</v>
      </c>
      <c r="E25" s="29">
        <f>B25/B26*100</f>
        <v>5.5555555555555554</v>
      </c>
    </row>
    <row r="26" spans="1:5" x14ac:dyDescent="0.15">
      <c r="A26" s="22"/>
      <c r="B26" s="22">
        <f>SUM(B23:B25)</f>
        <v>18</v>
      </c>
      <c r="E26" s="22">
        <f>SUM(E23:E25)</f>
        <v>100</v>
      </c>
    </row>
    <row r="30" spans="1:5" x14ac:dyDescent="0.15">
      <c r="A30" s="30" t="s">
        <v>42</v>
      </c>
      <c r="B30" s="30" t="s">
        <v>100</v>
      </c>
      <c r="D30" s="30" t="s">
        <v>42</v>
      </c>
      <c r="E30" s="30" t="s">
        <v>101</v>
      </c>
    </row>
    <row r="31" spans="1:5" x14ac:dyDescent="0.15">
      <c r="A31" s="28" t="s">
        <v>58</v>
      </c>
      <c r="B31" s="22">
        <f>COUNTIF(B2:B16, "Đang có việc làm")</f>
        <v>14</v>
      </c>
      <c r="D31" s="28" t="s">
        <v>58</v>
      </c>
      <c r="E31" s="29">
        <f>B31/B34*100</f>
        <v>93.333333333333329</v>
      </c>
    </row>
    <row r="32" spans="1:5" x14ac:dyDescent="0.15">
      <c r="A32" s="28" t="s">
        <v>68</v>
      </c>
      <c r="B32" s="22">
        <f>COUNTIF(B2:B16, "Chưa có việc làm kể từ khi tốt nghiệp")</f>
        <v>1</v>
      </c>
      <c r="D32" s="28" t="s">
        <v>68</v>
      </c>
      <c r="E32" s="29">
        <f>B32/B34*100</f>
        <v>6.666666666666667</v>
      </c>
    </row>
    <row r="33" spans="1:5" x14ac:dyDescent="0.15">
      <c r="A33" s="26" t="s">
        <v>89</v>
      </c>
      <c r="B33" s="22">
        <f>COUNTIF(B2:B16, "Đã có việc làm nhưng hiện nay không có việc làm")</f>
        <v>0</v>
      </c>
      <c r="D33" s="26" t="s">
        <v>89</v>
      </c>
      <c r="E33" s="29">
        <f>B33/B34*100</f>
        <v>0</v>
      </c>
    </row>
    <row r="34" spans="1:5" x14ac:dyDescent="0.15">
      <c r="A34" s="22"/>
      <c r="B34" s="22">
        <f>SUM(B31:B33)</f>
        <v>15</v>
      </c>
      <c r="E34" s="22">
        <f>SUM(E31:E33)</f>
        <v>100</v>
      </c>
    </row>
    <row r="38" spans="1:5" x14ac:dyDescent="0.15">
      <c r="A38" s="30" t="s">
        <v>88</v>
      </c>
      <c r="B38" s="30" t="s">
        <v>100</v>
      </c>
      <c r="D38" s="30" t="s">
        <v>88</v>
      </c>
      <c r="E38" s="30" t="s">
        <v>101</v>
      </c>
    </row>
    <row r="39" spans="1:5" x14ac:dyDescent="0.15">
      <c r="A39" s="28" t="s">
        <v>58</v>
      </c>
      <c r="B39" s="22">
        <f>COUNTIF(B17:B19, "Đang có việc làm")</f>
        <v>2</v>
      </c>
      <c r="D39" s="28" t="s">
        <v>58</v>
      </c>
      <c r="E39" s="29">
        <f>B39/B42*100</f>
        <v>66.666666666666657</v>
      </c>
    </row>
    <row r="40" spans="1:5" x14ac:dyDescent="0.15">
      <c r="A40" s="28" t="s">
        <v>68</v>
      </c>
      <c r="B40" s="22">
        <f>COUNTIF(B17:B19, "Chưa có việc làm kể từ khi tốt nghiệp")</f>
        <v>0</v>
      </c>
      <c r="D40" s="28" t="s">
        <v>68</v>
      </c>
      <c r="E40" s="29">
        <f>B40/B42*100</f>
        <v>0</v>
      </c>
    </row>
    <row r="41" spans="1:5" x14ac:dyDescent="0.15">
      <c r="A41" s="26" t="s">
        <v>89</v>
      </c>
      <c r="B41" s="22">
        <f>COUNTIF(B17:B19, "Đã có việc làm nhưng hiện nay không có việc làm")</f>
        <v>1</v>
      </c>
      <c r="D41" s="26" t="s">
        <v>89</v>
      </c>
      <c r="E41" s="29">
        <f>B41/B42*100</f>
        <v>33.333333333333329</v>
      </c>
    </row>
    <row r="42" spans="1:5" x14ac:dyDescent="0.15">
      <c r="A42" s="22"/>
      <c r="B42" s="22">
        <f>SUM(B39:B41)</f>
        <v>3</v>
      </c>
      <c r="E42" s="22">
        <f>SUM(E39:E41)</f>
        <v>99.999999999999986</v>
      </c>
    </row>
  </sheetData>
  <autoFilter ref="A1:B19" xr:uid="{83DA5882-00B9-464A-A99B-CBBCE84CE9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C6F00-84F0-4543-A0A3-2664E192DA7B}">
  <dimension ref="A1:B26"/>
  <sheetViews>
    <sheetView workbookViewId="0">
      <selection activeCell="H16" sqref="H16"/>
    </sheetView>
  </sheetViews>
  <sheetFormatPr baseColWidth="10" defaultRowHeight="13" x14ac:dyDescent="0.15"/>
  <cols>
    <col min="1" max="1" width="19.6640625" bestFit="1" customWidth="1"/>
    <col min="2" max="2" width="20.6640625" bestFit="1" customWidth="1"/>
    <col min="3" max="3" width="22.5" bestFit="1" customWidth="1"/>
    <col min="4" max="4" width="16.33203125" bestFit="1" customWidth="1"/>
    <col min="5" max="5" width="19.6640625" bestFit="1" customWidth="1"/>
    <col min="6" max="6" width="20.6640625" bestFit="1" customWidth="1"/>
    <col min="7" max="7" width="19" bestFit="1" customWidth="1"/>
    <col min="8" max="9" width="22.5" bestFit="1" customWidth="1"/>
    <col min="10" max="10" width="17.6640625" bestFit="1" customWidth="1"/>
    <col min="11" max="11" width="19" bestFit="1" customWidth="1"/>
    <col min="12" max="12" width="20.33203125" bestFit="1" customWidth="1"/>
    <col min="13" max="13" width="19" bestFit="1" customWidth="1"/>
    <col min="14" max="14" width="20.33203125" bestFit="1" customWidth="1"/>
    <col min="15" max="15" width="20.6640625" bestFit="1" customWidth="1"/>
    <col min="16" max="16" width="19.6640625" bestFit="1" customWidth="1"/>
    <col min="17" max="17" width="20.6640625" bestFit="1" customWidth="1"/>
    <col min="18" max="18" width="16.33203125" bestFit="1" customWidth="1"/>
    <col min="19" max="19" width="17.83203125" bestFit="1" customWidth="1"/>
    <col min="20" max="20" width="16.33203125" bestFit="1" customWidth="1"/>
    <col min="21" max="21" width="20.6640625" bestFit="1" customWidth="1"/>
    <col min="22" max="22" width="19.6640625" bestFit="1" customWidth="1"/>
    <col min="23" max="25" width="22.5" bestFit="1" customWidth="1"/>
    <col min="26" max="26" width="16.33203125" bestFit="1" customWidth="1"/>
    <col min="27" max="27" width="19.6640625" bestFit="1" customWidth="1"/>
    <col min="28" max="28" width="16.33203125" bestFit="1" customWidth="1"/>
    <col min="29" max="29" width="19.6640625" bestFit="1" customWidth="1"/>
    <col min="30" max="34" width="22.5" bestFit="1" customWidth="1"/>
    <col min="35" max="35" width="16.33203125" bestFit="1" customWidth="1"/>
    <col min="36" max="36" width="19.6640625" bestFit="1" customWidth="1"/>
    <col min="37" max="39" width="19" bestFit="1" customWidth="1"/>
    <col min="40" max="41" width="22.5" bestFit="1" customWidth="1"/>
    <col min="42" max="42" width="19" bestFit="1" customWidth="1"/>
    <col min="43" max="43" width="19.6640625" bestFit="1" customWidth="1"/>
    <col min="44" max="44" width="22.5" bestFit="1" customWidth="1"/>
    <col min="45" max="45" width="19" bestFit="1" customWidth="1"/>
    <col min="46" max="47" width="22.5" bestFit="1" customWidth="1"/>
    <col min="48" max="49" width="20.6640625" bestFit="1" customWidth="1"/>
    <col min="50" max="50" width="19.6640625" bestFit="1" customWidth="1"/>
    <col min="51" max="51" width="16.33203125" bestFit="1" customWidth="1"/>
    <col min="52" max="52" width="22.5" bestFit="1" customWidth="1"/>
    <col min="53" max="53" width="16.33203125" bestFit="1" customWidth="1"/>
    <col min="54" max="54" width="19.6640625" bestFit="1" customWidth="1"/>
    <col min="55" max="55" width="20.6640625" bestFit="1" customWidth="1"/>
    <col min="56" max="56" width="16.33203125" bestFit="1" customWidth="1"/>
    <col min="57" max="57" width="17.83203125" bestFit="1" customWidth="1"/>
    <col min="58" max="59" width="20.6640625" bestFit="1" customWidth="1"/>
    <col min="60" max="60" width="19.6640625" bestFit="1" customWidth="1"/>
    <col min="61" max="64" width="22.5" bestFit="1" customWidth="1"/>
    <col min="65" max="65" width="20.6640625" bestFit="1" customWidth="1"/>
    <col min="66" max="66" width="19.6640625" bestFit="1" customWidth="1"/>
    <col min="67" max="67" width="22.5" bestFit="1" customWidth="1"/>
    <col min="68" max="68" width="16.33203125" bestFit="1" customWidth="1"/>
    <col min="69" max="69" width="17.83203125" bestFit="1" customWidth="1"/>
    <col min="70" max="71" width="20.6640625" bestFit="1" customWidth="1"/>
    <col min="72" max="73" width="16.33203125" bestFit="1" customWidth="1"/>
    <col min="74" max="74" width="19.6640625" bestFit="1" customWidth="1"/>
    <col min="75" max="75" width="16.33203125" bestFit="1" customWidth="1"/>
    <col min="76" max="76" width="20.33203125" bestFit="1" customWidth="1"/>
    <col min="77" max="80" width="22.5" bestFit="1" customWidth="1"/>
    <col min="81" max="81" width="17.83203125" bestFit="1" customWidth="1"/>
    <col min="82" max="82" width="16.33203125" bestFit="1" customWidth="1"/>
    <col min="83" max="83" width="20.33203125" bestFit="1" customWidth="1"/>
    <col min="84" max="85" width="16.33203125" bestFit="1" customWidth="1"/>
    <col min="86" max="86" width="20.6640625" bestFit="1" customWidth="1"/>
    <col min="87" max="87" width="20.33203125" bestFit="1" customWidth="1"/>
    <col min="88" max="88" width="10.6640625" bestFit="1" customWidth="1"/>
    <col min="89" max="90" width="19.6640625" bestFit="1" customWidth="1"/>
    <col min="91" max="92" width="16.33203125" bestFit="1" customWidth="1"/>
    <col min="93" max="93" width="19.6640625" bestFit="1" customWidth="1"/>
    <col min="94" max="97" width="22.5" bestFit="1" customWidth="1"/>
    <col min="98" max="98" width="17.83203125" bestFit="1" customWidth="1"/>
    <col min="99" max="100" width="16.33203125" bestFit="1" customWidth="1"/>
    <col min="101" max="101" width="20.6640625" bestFit="1" customWidth="1"/>
    <col min="102" max="102" width="20.33203125" bestFit="1" customWidth="1"/>
    <col min="103" max="103" width="49.5" bestFit="1" customWidth="1"/>
    <col min="104" max="105" width="28.1640625" bestFit="1" customWidth="1"/>
  </cols>
  <sheetData>
    <row r="1" spans="1:2" ht="42" x14ac:dyDescent="0.15">
      <c r="A1" s="27" t="s">
        <v>98</v>
      </c>
      <c r="B1" s="11" t="s">
        <v>2</v>
      </c>
    </row>
    <row r="2" spans="1:2" x14ac:dyDescent="0.15">
      <c r="A2" s="26" t="s">
        <v>42</v>
      </c>
      <c r="B2" s="5" t="s">
        <v>34</v>
      </c>
    </row>
    <row r="3" spans="1:2" x14ac:dyDescent="0.15">
      <c r="A3" s="26" t="s">
        <v>42</v>
      </c>
      <c r="B3" s="5" t="s">
        <v>34</v>
      </c>
    </row>
    <row r="4" spans="1:2" x14ac:dyDescent="0.15">
      <c r="A4" s="26" t="s">
        <v>42</v>
      </c>
      <c r="B4" s="5" t="s">
        <v>34</v>
      </c>
    </row>
    <row r="5" spans="1:2" x14ac:dyDescent="0.15">
      <c r="A5" s="26" t="s">
        <v>42</v>
      </c>
      <c r="B5" s="5" t="s">
        <v>34</v>
      </c>
    </row>
    <row r="6" spans="1:2" x14ac:dyDescent="0.15">
      <c r="A6" s="26" t="s">
        <v>42</v>
      </c>
      <c r="B6" s="5" t="s">
        <v>34</v>
      </c>
    </row>
    <row r="7" spans="1:2" x14ac:dyDescent="0.15">
      <c r="A7" s="26" t="s">
        <v>42</v>
      </c>
      <c r="B7" s="5" t="s">
        <v>34</v>
      </c>
    </row>
    <row r="8" spans="1:2" x14ac:dyDescent="0.15">
      <c r="A8" s="26" t="s">
        <v>42</v>
      </c>
      <c r="B8" s="5" t="s">
        <v>34</v>
      </c>
    </row>
    <row r="9" spans="1:2" x14ac:dyDescent="0.15">
      <c r="A9" s="26" t="s">
        <v>42</v>
      </c>
      <c r="B9" s="5" t="s">
        <v>34</v>
      </c>
    </row>
    <row r="10" spans="1:2" x14ac:dyDescent="0.15">
      <c r="A10" s="26" t="s">
        <v>42</v>
      </c>
      <c r="B10" s="5" t="s">
        <v>34</v>
      </c>
    </row>
    <row r="11" spans="1:2" x14ac:dyDescent="0.15">
      <c r="A11" s="26" t="s">
        <v>42</v>
      </c>
    </row>
    <row r="12" spans="1:2" x14ac:dyDescent="0.15">
      <c r="A12" s="26" t="s">
        <v>42</v>
      </c>
      <c r="B12" s="5" t="s">
        <v>34</v>
      </c>
    </row>
    <row r="13" spans="1:2" x14ac:dyDescent="0.15">
      <c r="A13" s="26" t="s">
        <v>42</v>
      </c>
      <c r="B13" s="5" t="s">
        <v>34</v>
      </c>
    </row>
    <row r="14" spans="1:2" x14ac:dyDescent="0.15">
      <c r="A14" s="26" t="s">
        <v>42</v>
      </c>
      <c r="B14" s="5" t="s">
        <v>34</v>
      </c>
    </row>
    <row r="15" spans="1:2" x14ac:dyDescent="0.15">
      <c r="A15" s="26" t="s">
        <v>42</v>
      </c>
      <c r="B15" s="5" t="s">
        <v>34</v>
      </c>
    </row>
    <row r="16" spans="1:2" x14ac:dyDescent="0.15">
      <c r="A16" s="26" t="s">
        <v>42</v>
      </c>
      <c r="B16" s="5" t="s">
        <v>34</v>
      </c>
    </row>
    <row r="17" spans="1:2" x14ac:dyDescent="0.15">
      <c r="A17" s="26" t="s">
        <v>88</v>
      </c>
      <c r="B17" s="9" t="s">
        <v>34</v>
      </c>
    </row>
    <row r="18" spans="1:2" x14ac:dyDescent="0.15">
      <c r="A18" s="26" t="s">
        <v>88</v>
      </c>
      <c r="B18" s="9" t="s">
        <v>34</v>
      </c>
    </row>
    <row r="19" spans="1:2" x14ac:dyDescent="0.15">
      <c r="A19" s="26" t="s">
        <v>88</v>
      </c>
      <c r="B19" s="10"/>
    </row>
    <row r="24" spans="1:2" ht="16" x14ac:dyDescent="0.2">
      <c r="B24" s="31"/>
    </row>
    <row r="25" spans="1:2" ht="16" x14ac:dyDescent="0.2">
      <c r="A25" s="31"/>
    </row>
    <row r="26" spans="1:2" ht="16" x14ac:dyDescent="0.2">
      <c r="A26"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EF74-8C1D-7341-B6E0-A528E1D9B2CC}">
  <dimension ref="A1:N40"/>
  <sheetViews>
    <sheetView zoomScale="75" workbookViewId="0">
      <selection activeCell="A18" sqref="A18:B22"/>
    </sheetView>
  </sheetViews>
  <sheetFormatPr baseColWidth="10" defaultRowHeight="13" x14ac:dyDescent="0.15"/>
  <cols>
    <col min="1" max="1" width="43.33203125" customWidth="1"/>
    <col min="2" max="14" width="21.5" customWidth="1"/>
  </cols>
  <sheetData>
    <row r="1" spans="1:14" ht="182" x14ac:dyDescent="0.15">
      <c r="B1" s="11" t="s">
        <v>13</v>
      </c>
      <c r="C1" s="11" t="s">
        <v>14</v>
      </c>
      <c r="D1" s="11" t="s">
        <v>15</v>
      </c>
      <c r="E1" s="11" t="s">
        <v>16</v>
      </c>
      <c r="F1" s="11" t="s">
        <v>17</v>
      </c>
      <c r="G1" s="11" t="s">
        <v>18</v>
      </c>
      <c r="H1" s="11" t="s">
        <v>19</v>
      </c>
      <c r="I1" s="11" t="s">
        <v>20</v>
      </c>
      <c r="J1" s="11" t="s">
        <v>21</v>
      </c>
      <c r="K1" s="11" t="s">
        <v>22</v>
      </c>
      <c r="L1" s="11" t="s">
        <v>23</v>
      </c>
      <c r="M1" s="11" t="s">
        <v>24</v>
      </c>
      <c r="N1" s="11" t="s">
        <v>25</v>
      </c>
    </row>
    <row r="2" spans="1:14" x14ac:dyDescent="0.15">
      <c r="A2">
        <v>1</v>
      </c>
      <c r="B2" s="5" t="s">
        <v>43</v>
      </c>
      <c r="C2" s="5" t="s">
        <v>43</v>
      </c>
      <c r="D2" s="5" t="s">
        <v>44</v>
      </c>
      <c r="E2" s="5" t="s">
        <v>44</v>
      </c>
      <c r="F2" s="5" t="s">
        <v>50</v>
      </c>
      <c r="G2" s="5" t="s">
        <v>50</v>
      </c>
      <c r="H2" s="5" t="s">
        <v>43</v>
      </c>
      <c r="I2" s="5" t="s">
        <v>50</v>
      </c>
      <c r="J2" s="5" t="s">
        <v>50</v>
      </c>
      <c r="K2" s="5" t="s">
        <v>43</v>
      </c>
      <c r="L2" s="5" t="s">
        <v>50</v>
      </c>
      <c r="M2" s="5" t="s">
        <v>43</v>
      </c>
      <c r="N2" s="5" t="s">
        <v>43</v>
      </c>
    </row>
    <row r="3" spans="1:14" x14ac:dyDescent="0.15">
      <c r="A3">
        <f>A2+1</f>
        <v>2</v>
      </c>
      <c r="B3" s="5" t="s">
        <v>43</v>
      </c>
      <c r="C3" s="5" t="s">
        <v>43</v>
      </c>
      <c r="D3" s="5" t="s">
        <v>50</v>
      </c>
      <c r="E3" s="5" t="s">
        <v>50</v>
      </c>
      <c r="F3" s="5" t="s">
        <v>43</v>
      </c>
      <c r="G3" s="5" t="s">
        <v>50</v>
      </c>
      <c r="H3" s="5" t="s">
        <v>50</v>
      </c>
      <c r="I3" s="5" t="s">
        <v>50</v>
      </c>
      <c r="J3" s="5" t="s">
        <v>43</v>
      </c>
      <c r="K3" s="5" t="s">
        <v>50</v>
      </c>
      <c r="L3" s="5" t="s">
        <v>50</v>
      </c>
      <c r="M3" s="5" t="s">
        <v>56</v>
      </c>
      <c r="N3" s="5" t="s">
        <v>44</v>
      </c>
    </row>
    <row r="4" spans="1:14" x14ac:dyDescent="0.15">
      <c r="A4">
        <f t="shared" ref="A4:A16" si="0">A3+1</f>
        <v>3</v>
      </c>
      <c r="B4" s="5" t="s">
        <v>43</v>
      </c>
      <c r="C4" s="5" t="s">
        <v>43</v>
      </c>
      <c r="D4" s="5" t="s">
        <v>44</v>
      </c>
      <c r="E4" s="5" t="s">
        <v>43</v>
      </c>
      <c r="F4" s="5" t="s">
        <v>50</v>
      </c>
      <c r="G4" s="5" t="s">
        <v>43</v>
      </c>
      <c r="H4" s="5" t="s">
        <v>44</v>
      </c>
      <c r="I4" s="5" t="s">
        <v>50</v>
      </c>
      <c r="J4" s="5" t="s">
        <v>50</v>
      </c>
      <c r="K4" s="5" t="s">
        <v>43</v>
      </c>
      <c r="L4" s="5" t="s">
        <v>50</v>
      </c>
      <c r="M4" s="5" t="s">
        <v>43</v>
      </c>
      <c r="N4" s="5" t="s">
        <v>43</v>
      </c>
    </row>
    <row r="5" spans="1:14" x14ac:dyDescent="0.15">
      <c r="A5">
        <f t="shared" si="0"/>
        <v>4</v>
      </c>
      <c r="B5" s="5" t="s">
        <v>50</v>
      </c>
      <c r="C5" s="5" t="s">
        <v>50</v>
      </c>
      <c r="D5" s="5" t="s">
        <v>50</v>
      </c>
      <c r="E5" s="5" t="s">
        <v>50</v>
      </c>
      <c r="F5" s="5" t="s">
        <v>50</v>
      </c>
      <c r="G5" s="5" t="s">
        <v>50</v>
      </c>
      <c r="H5" s="5" t="s">
        <v>43</v>
      </c>
      <c r="I5" s="5" t="s">
        <v>50</v>
      </c>
      <c r="J5" s="5" t="s">
        <v>50</v>
      </c>
      <c r="K5" s="5" t="s">
        <v>50</v>
      </c>
      <c r="L5" s="5" t="s">
        <v>50</v>
      </c>
      <c r="M5" s="5" t="s">
        <v>50</v>
      </c>
      <c r="N5" s="5" t="s">
        <v>50</v>
      </c>
    </row>
    <row r="6" spans="1:14" x14ac:dyDescent="0.15">
      <c r="A6">
        <f t="shared" si="0"/>
        <v>5</v>
      </c>
      <c r="B6" s="5" t="s">
        <v>43</v>
      </c>
      <c r="C6" s="5" t="s">
        <v>43</v>
      </c>
      <c r="D6" s="5" t="s">
        <v>43</v>
      </c>
      <c r="E6" s="5" t="s">
        <v>43</v>
      </c>
      <c r="F6" s="5" t="s">
        <v>43</v>
      </c>
      <c r="G6" s="5" t="s">
        <v>43</v>
      </c>
      <c r="H6" s="5" t="s">
        <v>44</v>
      </c>
      <c r="I6" s="5" t="s">
        <v>43</v>
      </c>
      <c r="J6" s="5" t="s">
        <v>43</v>
      </c>
      <c r="K6" s="5" t="s">
        <v>43</v>
      </c>
      <c r="L6" s="5" t="s">
        <v>43</v>
      </c>
      <c r="M6" s="5" t="s">
        <v>44</v>
      </c>
      <c r="N6" s="5" t="s">
        <v>44</v>
      </c>
    </row>
    <row r="7" spans="1:14" x14ac:dyDescent="0.15">
      <c r="A7">
        <f t="shared" si="0"/>
        <v>6</v>
      </c>
      <c r="B7" s="5" t="s">
        <v>43</v>
      </c>
      <c r="C7" s="5" t="s">
        <v>43</v>
      </c>
      <c r="D7" s="5" t="s">
        <v>44</v>
      </c>
      <c r="E7" s="5" t="s">
        <v>44</v>
      </c>
      <c r="F7" s="5" t="s">
        <v>50</v>
      </c>
      <c r="G7" s="5" t="s">
        <v>43</v>
      </c>
      <c r="H7" s="5" t="s">
        <v>43</v>
      </c>
      <c r="I7" s="5" t="s">
        <v>50</v>
      </c>
      <c r="J7" s="5" t="s">
        <v>50</v>
      </c>
      <c r="K7" s="5" t="s">
        <v>43</v>
      </c>
      <c r="L7" s="5" t="s">
        <v>50</v>
      </c>
      <c r="M7" s="5" t="s">
        <v>44</v>
      </c>
      <c r="N7" s="5" t="s">
        <v>43</v>
      </c>
    </row>
    <row r="8" spans="1:14" x14ac:dyDescent="0.15">
      <c r="A8">
        <f t="shared" si="0"/>
        <v>7</v>
      </c>
      <c r="B8" s="5" t="s">
        <v>43</v>
      </c>
      <c r="C8" s="5" t="s">
        <v>43</v>
      </c>
      <c r="D8" s="5" t="s">
        <v>43</v>
      </c>
      <c r="E8" s="5" t="s">
        <v>43</v>
      </c>
      <c r="F8" s="5" t="s">
        <v>43</v>
      </c>
      <c r="G8" s="5" t="s">
        <v>50</v>
      </c>
      <c r="H8" s="5" t="s">
        <v>43</v>
      </c>
      <c r="I8" s="5" t="s">
        <v>50</v>
      </c>
      <c r="J8" s="5" t="s">
        <v>43</v>
      </c>
      <c r="K8" s="5" t="s">
        <v>50</v>
      </c>
      <c r="L8" s="5" t="s">
        <v>50</v>
      </c>
      <c r="M8" s="5" t="s">
        <v>43</v>
      </c>
      <c r="N8" s="5" t="s">
        <v>43</v>
      </c>
    </row>
    <row r="9" spans="1:14" x14ac:dyDescent="0.15">
      <c r="A9">
        <f t="shared" si="0"/>
        <v>8</v>
      </c>
      <c r="B9" s="5" t="s">
        <v>43</v>
      </c>
      <c r="C9" s="5" t="s">
        <v>43</v>
      </c>
      <c r="D9" s="5" t="s">
        <v>50</v>
      </c>
      <c r="E9" s="5" t="s">
        <v>43</v>
      </c>
      <c r="F9" s="5" t="s">
        <v>43</v>
      </c>
      <c r="G9" s="5" t="s">
        <v>50</v>
      </c>
      <c r="H9" s="5" t="s">
        <v>43</v>
      </c>
      <c r="I9" s="5" t="s">
        <v>43</v>
      </c>
      <c r="J9" s="5" t="s">
        <v>50</v>
      </c>
      <c r="K9" s="5" t="s">
        <v>43</v>
      </c>
      <c r="L9" s="5" t="s">
        <v>43</v>
      </c>
      <c r="M9" s="5" t="s">
        <v>50</v>
      </c>
      <c r="N9" s="5" t="s">
        <v>43</v>
      </c>
    </row>
    <row r="10" spans="1:14" x14ac:dyDescent="0.15">
      <c r="A10">
        <f t="shared" si="0"/>
        <v>9</v>
      </c>
      <c r="B10" s="5" t="s">
        <v>43</v>
      </c>
      <c r="C10" s="5" t="s">
        <v>43</v>
      </c>
      <c r="D10" s="5" t="s">
        <v>44</v>
      </c>
      <c r="E10" s="5" t="s">
        <v>43</v>
      </c>
      <c r="F10" s="5" t="s">
        <v>43</v>
      </c>
      <c r="G10" s="5" t="s">
        <v>43</v>
      </c>
      <c r="H10" s="5" t="s">
        <v>44</v>
      </c>
      <c r="I10" s="5" t="s">
        <v>50</v>
      </c>
      <c r="J10" s="5" t="s">
        <v>50</v>
      </c>
      <c r="K10" s="5" t="s">
        <v>50</v>
      </c>
      <c r="L10" s="5" t="s">
        <v>50</v>
      </c>
      <c r="M10" s="5" t="s">
        <v>44</v>
      </c>
      <c r="N10" s="5" t="s">
        <v>44</v>
      </c>
    </row>
    <row r="11" spans="1:14" x14ac:dyDescent="0.15">
      <c r="A11">
        <f t="shared" si="0"/>
        <v>10</v>
      </c>
      <c r="B11" s="5" t="s">
        <v>43</v>
      </c>
      <c r="C11" s="5" t="s">
        <v>43</v>
      </c>
      <c r="D11" s="5" t="s">
        <v>44</v>
      </c>
      <c r="E11" s="5" t="s">
        <v>43</v>
      </c>
      <c r="F11" s="5" t="s">
        <v>43</v>
      </c>
      <c r="G11" s="5" t="s">
        <v>44</v>
      </c>
      <c r="H11" s="5" t="s">
        <v>44</v>
      </c>
      <c r="I11" s="5" t="s">
        <v>43</v>
      </c>
      <c r="J11" s="5" t="s">
        <v>43</v>
      </c>
      <c r="K11" s="5" t="s">
        <v>43</v>
      </c>
      <c r="L11" s="5" t="s">
        <v>44</v>
      </c>
      <c r="M11" s="5" t="s">
        <v>44</v>
      </c>
      <c r="N11" s="5" t="s">
        <v>43</v>
      </c>
    </row>
    <row r="12" spans="1:14" x14ac:dyDescent="0.15">
      <c r="A12">
        <f t="shared" si="0"/>
        <v>11</v>
      </c>
      <c r="B12" s="5" t="s">
        <v>43</v>
      </c>
      <c r="C12" s="5" t="s">
        <v>44</v>
      </c>
      <c r="D12" s="5" t="s">
        <v>44</v>
      </c>
      <c r="E12" s="5" t="s">
        <v>44</v>
      </c>
      <c r="F12" s="5" t="s">
        <v>43</v>
      </c>
      <c r="G12" s="5" t="s">
        <v>43</v>
      </c>
      <c r="H12" s="5" t="s">
        <v>43</v>
      </c>
      <c r="I12" s="5" t="s">
        <v>43</v>
      </c>
      <c r="J12" s="5" t="s">
        <v>50</v>
      </c>
      <c r="K12" s="5" t="s">
        <v>43</v>
      </c>
      <c r="L12" s="5" t="s">
        <v>50</v>
      </c>
      <c r="M12" s="5" t="s">
        <v>43</v>
      </c>
      <c r="N12" s="5" t="s">
        <v>44</v>
      </c>
    </row>
    <row r="13" spans="1:14" x14ac:dyDescent="0.15">
      <c r="A13">
        <f t="shared" si="0"/>
        <v>12</v>
      </c>
      <c r="B13" s="5" t="s">
        <v>43</v>
      </c>
      <c r="C13" s="5" t="s">
        <v>43</v>
      </c>
      <c r="D13" s="5" t="s">
        <v>43</v>
      </c>
      <c r="E13" s="5" t="s">
        <v>43</v>
      </c>
      <c r="F13" s="5" t="s">
        <v>43</v>
      </c>
      <c r="G13" s="5" t="s">
        <v>43</v>
      </c>
      <c r="H13" s="5" t="s">
        <v>43</v>
      </c>
      <c r="I13" s="5" t="s">
        <v>43</v>
      </c>
      <c r="J13" s="5" t="s">
        <v>43</v>
      </c>
      <c r="K13" s="5" t="s">
        <v>43</v>
      </c>
      <c r="L13" s="5" t="s">
        <v>43</v>
      </c>
      <c r="M13" s="5" t="s">
        <v>43</v>
      </c>
      <c r="N13" s="5" t="s">
        <v>43</v>
      </c>
    </row>
    <row r="14" spans="1:14" x14ac:dyDescent="0.15">
      <c r="A14">
        <f t="shared" si="0"/>
        <v>13</v>
      </c>
      <c r="B14" s="5" t="s">
        <v>44</v>
      </c>
      <c r="C14" s="5" t="s">
        <v>44</v>
      </c>
      <c r="D14" s="5" t="s">
        <v>44</v>
      </c>
      <c r="E14" s="5" t="s">
        <v>44</v>
      </c>
      <c r="F14" s="5" t="s">
        <v>43</v>
      </c>
      <c r="G14" s="5" t="s">
        <v>43</v>
      </c>
      <c r="H14" s="5" t="s">
        <v>44</v>
      </c>
      <c r="I14" s="5" t="s">
        <v>43</v>
      </c>
      <c r="J14" s="5" t="s">
        <v>43</v>
      </c>
      <c r="K14" s="5" t="s">
        <v>43</v>
      </c>
      <c r="L14" s="5" t="s">
        <v>50</v>
      </c>
      <c r="M14" s="5" t="s">
        <v>43</v>
      </c>
      <c r="N14" s="5" t="s">
        <v>43</v>
      </c>
    </row>
    <row r="15" spans="1:14" x14ac:dyDescent="0.15">
      <c r="A15">
        <f t="shared" si="0"/>
        <v>14</v>
      </c>
      <c r="B15" s="5" t="s">
        <v>43</v>
      </c>
      <c r="C15" s="5" t="s">
        <v>43</v>
      </c>
      <c r="D15" s="5" t="s">
        <v>43</v>
      </c>
      <c r="E15" s="5" t="s">
        <v>43</v>
      </c>
      <c r="F15" s="5" t="s">
        <v>50</v>
      </c>
      <c r="G15" s="5" t="s">
        <v>44</v>
      </c>
      <c r="H15" s="5" t="s">
        <v>44</v>
      </c>
      <c r="I15" s="5" t="s">
        <v>43</v>
      </c>
      <c r="J15" s="5" t="s">
        <v>50</v>
      </c>
      <c r="K15" s="5" t="s">
        <v>43</v>
      </c>
      <c r="L15" s="5" t="s">
        <v>43</v>
      </c>
      <c r="M15" s="5" t="s">
        <v>43</v>
      </c>
      <c r="N15" s="5" t="s">
        <v>43</v>
      </c>
    </row>
    <row r="16" spans="1:14" x14ac:dyDescent="0.15">
      <c r="A16">
        <f t="shared" si="0"/>
        <v>15</v>
      </c>
      <c r="B16" s="5" t="s">
        <v>43</v>
      </c>
      <c r="C16" s="5" t="s">
        <v>50</v>
      </c>
      <c r="D16" s="5" t="s">
        <v>43</v>
      </c>
      <c r="E16" s="5" t="s">
        <v>44</v>
      </c>
      <c r="F16" s="5" t="s">
        <v>43</v>
      </c>
      <c r="G16" s="5" t="s">
        <v>50</v>
      </c>
      <c r="H16" s="5" t="s">
        <v>43</v>
      </c>
      <c r="I16" s="5" t="s">
        <v>50</v>
      </c>
      <c r="J16" s="5" t="s">
        <v>43</v>
      </c>
      <c r="K16" s="5" t="s">
        <v>43</v>
      </c>
      <c r="L16" s="5" t="s">
        <v>44</v>
      </c>
      <c r="M16" s="5" t="s">
        <v>43</v>
      </c>
      <c r="N16" s="5" t="s">
        <v>50</v>
      </c>
    </row>
    <row r="18" spans="1:14" x14ac:dyDescent="0.15">
      <c r="A18" s="5" t="s">
        <v>50</v>
      </c>
      <c r="B18">
        <f>COUNTIF(B$2:B$16, "Rất rõ ràng")</f>
        <v>1</v>
      </c>
      <c r="C18">
        <f t="shared" ref="C18:N18" si="1">COUNTIF(C$2:C$16, "Rất rõ ràng")</f>
        <v>2</v>
      </c>
      <c r="D18">
        <f t="shared" si="1"/>
        <v>3</v>
      </c>
      <c r="E18">
        <f t="shared" si="1"/>
        <v>2</v>
      </c>
      <c r="F18">
        <f t="shared" si="1"/>
        <v>5</v>
      </c>
      <c r="G18">
        <f t="shared" si="1"/>
        <v>6</v>
      </c>
      <c r="H18">
        <f t="shared" si="1"/>
        <v>1</v>
      </c>
      <c r="I18">
        <f t="shared" si="1"/>
        <v>8</v>
      </c>
      <c r="J18">
        <f t="shared" si="1"/>
        <v>8</v>
      </c>
      <c r="K18">
        <f t="shared" si="1"/>
        <v>4</v>
      </c>
      <c r="L18">
        <f t="shared" si="1"/>
        <v>9</v>
      </c>
      <c r="M18">
        <f t="shared" si="1"/>
        <v>2</v>
      </c>
      <c r="N18">
        <f t="shared" si="1"/>
        <v>2</v>
      </c>
    </row>
    <row r="19" spans="1:14" x14ac:dyDescent="0.15">
      <c r="A19" s="5" t="s">
        <v>43</v>
      </c>
      <c r="B19">
        <f>COUNTIF(B2:B16, "Tương đối rõ ràng")</f>
        <v>13</v>
      </c>
      <c r="C19">
        <f t="shared" ref="C19:N19" si="2">COUNTIF(C2:C16, "Tương đối rõ ràng")</f>
        <v>11</v>
      </c>
      <c r="D19">
        <f t="shared" si="2"/>
        <v>5</v>
      </c>
      <c r="E19">
        <f t="shared" si="2"/>
        <v>8</v>
      </c>
      <c r="F19">
        <f t="shared" si="2"/>
        <v>10</v>
      </c>
      <c r="G19">
        <f t="shared" si="2"/>
        <v>7</v>
      </c>
      <c r="H19">
        <f t="shared" si="2"/>
        <v>8</v>
      </c>
      <c r="I19">
        <f t="shared" si="2"/>
        <v>7</v>
      </c>
      <c r="J19">
        <f t="shared" si="2"/>
        <v>7</v>
      </c>
      <c r="K19">
        <f t="shared" si="2"/>
        <v>11</v>
      </c>
      <c r="L19">
        <f t="shared" si="2"/>
        <v>4</v>
      </c>
      <c r="M19">
        <f t="shared" si="2"/>
        <v>8</v>
      </c>
      <c r="N19">
        <f t="shared" si="2"/>
        <v>9</v>
      </c>
    </row>
    <row r="20" spans="1:14" x14ac:dyDescent="0.15">
      <c r="A20" s="5" t="s">
        <v>44</v>
      </c>
      <c r="B20">
        <f>COUNTIF(B2:B16, "Tương đối không rõ ràng")</f>
        <v>1</v>
      </c>
      <c r="C20">
        <f t="shared" ref="C20:N20" si="3">COUNTIF(C2:C16, "Tương đối không rõ ràng")</f>
        <v>2</v>
      </c>
      <c r="D20">
        <f t="shared" si="3"/>
        <v>7</v>
      </c>
      <c r="E20">
        <f t="shared" si="3"/>
        <v>5</v>
      </c>
      <c r="F20">
        <f t="shared" si="3"/>
        <v>0</v>
      </c>
      <c r="G20">
        <f t="shared" si="3"/>
        <v>2</v>
      </c>
      <c r="H20">
        <f t="shared" si="3"/>
        <v>6</v>
      </c>
      <c r="I20">
        <f t="shared" si="3"/>
        <v>0</v>
      </c>
      <c r="J20">
        <f t="shared" si="3"/>
        <v>0</v>
      </c>
      <c r="K20">
        <f t="shared" si="3"/>
        <v>0</v>
      </c>
      <c r="L20">
        <f t="shared" si="3"/>
        <v>2</v>
      </c>
      <c r="M20">
        <f t="shared" si="3"/>
        <v>4</v>
      </c>
      <c r="N20">
        <f t="shared" si="3"/>
        <v>4</v>
      </c>
    </row>
    <row r="21" spans="1:14" x14ac:dyDescent="0.15">
      <c r="A21" s="5" t="s">
        <v>56</v>
      </c>
      <c r="B21">
        <f>COUNTIF(B2:B16, "Rất không rõ ràng")</f>
        <v>0</v>
      </c>
      <c r="C21">
        <f t="shared" ref="C21:N21" si="4">COUNTIF(C2:C16, "Rất không rõ ràng")</f>
        <v>0</v>
      </c>
      <c r="D21">
        <f t="shared" si="4"/>
        <v>0</v>
      </c>
      <c r="E21">
        <f t="shared" si="4"/>
        <v>0</v>
      </c>
      <c r="F21">
        <f t="shared" si="4"/>
        <v>0</v>
      </c>
      <c r="G21">
        <f t="shared" si="4"/>
        <v>0</v>
      </c>
      <c r="H21">
        <f t="shared" si="4"/>
        <v>0</v>
      </c>
      <c r="I21">
        <f t="shared" si="4"/>
        <v>0</v>
      </c>
      <c r="J21">
        <f t="shared" si="4"/>
        <v>0</v>
      </c>
      <c r="K21">
        <f t="shared" si="4"/>
        <v>0</v>
      </c>
      <c r="L21">
        <f t="shared" si="4"/>
        <v>0</v>
      </c>
      <c r="M21">
        <f t="shared" si="4"/>
        <v>1</v>
      </c>
      <c r="N21">
        <f t="shared" si="4"/>
        <v>0</v>
      </c>
    </row>
    <row r="22" spans="1:14" x14ac:dyDescent="0.15">
      <c r="A22" s="5" t="s">
        <v>102</v>
      </c>
      <c r="B22">
        <f>COUNTIF(B2:B16, "Không biết")</f>
        <v>0</v>
      </c>
      <c r="C22">
        <f t="shared" ref="C22:N22" si="5">COUNTIF(C2:C16, "Không biết")</f>
        <v>0</v>
      </c>
      <c r="D22">
        <f t="shared" si="5"/>
        <v>0</v>
      </c>
      <c r="E22">
        <f t="shared" si="5"/>
        <v>0</v>
      </c>
      <c r="F22">
        <f t="shared" si="5"/>
        <v>0</v>
      </c>
      <c r="G22">
        <f t="shared" si="5"/>
        <v>0</v>
      </c>
      <c r="H22">
        <f t="shared" si="5"/>
        <v>0</v>
      </c>
      <c r="I22">
        <f t="shared" si="5"/>
        <v>0</v>
      </c>
      <c r="J22">
        <f t="shared" si="5"/>
        <v>0</v>
      </c>
      <c r="K22">
        <f t="shared" si="5"/>
        <v>0</v>
      </c>
      <c r="L22">
        <f t="shared" si="5"/>
        <v>0</v>
      </c>
      <c r="M22">
        <f t="shared" si="5"/>
        <v>0</v>
      </c>
      <c r="N22">
        <f t="shared" si="5"/>
        <v>0</v>
      </c>
    </row>
    <row r="23" spans="1:14" x14ac:dyDescent="0.15">
      <c r="B23">
        <f>SUM(B18:B22)</f>
        <v>15</v>
      </c>
      <c r="C23">
        <f t="shared" ref="C23:N23" si="6">SUM(C18:C22)</f>
        <v>15</v>
      </c>
      <c r="D23">
        <f t="shared" si="6"/>
        <v>15</v>
      </c>
      <c r="E23">
        <f t="shared" si="6"/>
        <v>15</v>
      </c>
      <c r="F23">
        <f t="shared" si="6"/>
        <v>15</v>
      </c>
      <c r="G23">
        <f t="shared" si="6"/>
        <v>15</v>
      </c>
      <c r="H23">
        <f t="shared" si="6"/>
        <v>15</v>
      </c>
      <c r="I23">
        <f t="shared" si="6"/>
        <v>15</v>
      </c>
      <c r="J23">
        <f t="shared" si="6"/>
        <v>15</v>
      </c>
      <c r="K23">
        <f t="shared" si="6"/>
        <v>15</v>
      </c>
      <c r="L23">
        <f t="shared" si="6"/>
        <v>15</v>
      </c>
      <c r="M23">
        <f t="shared" si="6"/>
        <v>15</v>
      </c>
      <c r="N23">
        <f t="shared" si="6"/>
        <v>15</v>
      </c>
    </row>
    <row r="27" spans="1:14" x14ac:dyDescent="0.15">
      <c r="A27" s="22"/>
      <c r="B27" s="20" t="s">
        <v>50</v>
      </c>
      <c r="C27" s="20" t="s">
        <v>43</v>
      </c>
      <c r="D27" s="20" t="s">
        <v>44</v>
      </c>
      <c r="E27" s="20" t="s">
        <v>56</v>
      </c>
      <c r="F27" s="20" t="s">
        <v>102</v>
      </c>
      <c r="H27" s="20" t="s">
        <v>50</v>
      </c>
      <c r="I27" s="20" t="s">
        <v>43</v>
      </c>
      <c r="J27" s="20" t="s">
        <v>44</v>
      </c>
      <c r="K27" s="20" t="s">
        <v>56</v>
      </c>
      <c r="L27" s="20" t="s">
        <v>102</v>
      </c>
    </row>
    <row r="28" spans="1:14" ht="56" x14ac:dyDescent="0.15">
      <c r="A28" s="17" t="s">
        <v>13</v>
      </c>
      <c r="B28" s="22">
        <v>1</v>
      </c>
      <c r="C28" s="22">
        <v>13</v>
      </c>
      <c r="D28" s="22">
        <v>1</v>
      </c>
      <c r="E28" s="22">
        <v>0</v>
      </c>
      <c r="F28" s="22">
        <v>0</v>
      </c>
      <c r="H28" s="29" t="b">
        <f>G35=B28/15*100</f>
        <v>0</v>
      </c>
      <c r="I28" s="29">
        <f t="shared" ref="I28:L28" si="7">C28/15*100</f>
        <v>86.666666666666671</v>
      </c>
      <c r="J28" s="29">
        <f t="shared" si="7"/>
        <v>6.666666666666667</v>
      </c>
      <c r="K28" s="29">
        <f t="shared" si="7"/>
        <v>0</v>
      </c>
      <c r="L28" s="29">
        <f t="shared" si="7"/>
        <v>0</v>
      </c>
    </row>
    <row r="29" spans="1:14" ht="84" x14ac:dyDescent="0.15">
      <c r="A29" s="17" t="s">
        <v>14</v>
      </c>
      <c r="B29" s="22">
        <v>2</v>
      </c>
      <c r="C29" s="22">
        <v>11</v>
      </c>
      <c r="D29" s="22">
        <v>2</v>
      </c>
      <c r="E29" s="22">
        <v>0</v>
      </c>
      <c r="F29" s="22">
        <v>0</v>
      </c>
      <c r="H29" s="29">
        <f t="shared" ref="H29:H40" si="8">B29/15*100</f>
        <v>13.333333333333334</v>
      </c>
      <c r="I29" s="29">
        <f t="shared" ref="I29:I40" si="9">C29/15*100</f>
        <v>73.333333333333329</v>
      </c>
      <c r="J29" s="29">
        <f t="shared" ref="J29:J40" si="10">D29/15*100</f>
        <v>13.333333333333334</v>
      </c>
      <c r="K29" s="29">
        <f t="shared" ref="K29:K40" si="11">E29/15*100</f>
        <v>0</v>
      </c>
      <c r="L29" s="29">
        <f t="shared" ref="L29:L40" si="12">F29/15*100</f>
        <v>0</v>
      </c>
    </row>
    <row r="30" spans="1:14" ht="70" x14ac:dyDescent="0.15">
      <c r="A30" s="17" t="s">
        <v>15</v>
      </c>
      <c r="B30" s="22">
        <v>3</v>
      </c>
      <c r="C30" s="22">
        <v>5</v>
      </c>
      <c r="D30" s="22">
        <v>7</v>
      </c>
      <c r="E30" s="22">
        <v>0</v>
      </c>
      <c r="F30" s="22">
        <v>0</v>
      </c>
      <c r="H30" s="29">
        <f t="shared" si="8"/>
        <v>20</v>
      </c>
      <c r="I30" s="29">
        <f t="shared" si="9"/>
        <v>33.333333333333329</v>
      </c>
      <c r="J30" s="29">
        <f t="shared" si="10"/>
        <v>46.666666666666664</v>
      </c>
      <c r="K30" s="29">
        <f t="shared" si="11"/>
        <v>0</v>
      </c>
      <c r="L30" s="29">
        <f t="shared" si="12"/>
        <v>0</v>
      </c>
    </row>
    <row r="31" spans="1:14" ht="84" x14ac:dyDescent="0.15">
      <c r="A31" s="17" t="s">
        <v>16</v>
      </c>
      <c r="B31" s="22">
        <v>2</v>
      </c>
      <c r="C31" s="22">
        <v>8</v>
      </c>
      <c r="D31" s="22">
        <v>5</v>
      </c>
      <c r="E31" s="22">
        <v>0</v>
      </c>
      <c r="F31" s="22">
        <v>0</v>
      </c>
      <c r="H31" s="29">
        <f t="shared" si="8"/>
        <v>13.333333333333334</v>
      </c>
      <c r="I31" s="29">
        <f t="shared" si="9"/>
        <v>53.333333333333336</v>
      </c>
      <c r="J31" s="29">
        <f t="shared" si="10"/>
        <v>33.333333333333329</v>
      </c>
      <c r="K31" s="29">
        <f t="shared" si="11"/>
        <v>0</v>
      </c>
      <c r="L31" s="29">
        <f t="shared" si="12"/>
        <v>0</v>
      </c>
    </row>
    <row r="32" spans="1:14" ht="63" customHeight="1" x14ac:dyDescent="0.15">
      <c r="A32" s="17" t="s">
        <v>17</v>
      </c>
      <c r="B32" s="22">
        <v>5</v>
      </c>
      <c r="C32" s="22">
        <v>10</v>
      </c>
      <c r="D32" s="22">
        <v>0</v>
      </c>
      <c r="E32" s="22">
        <v>0</v>
      </c>
      <c r="F32" s="22">
        <v>0</v>
      </c>
      <c r="H32" s="29">
        <f t="shared" si="8"/>
        <v>33.333333333333329</v>
      </c>
      <c r="I32" s="29">
        <f t="shared" si="9"/>
        <v>66.666666666666657</v>
      </c>
      <c r="J32" s="29">
        <f t="shared" si="10"/>
        <v>0</v>
      </c>
      <c r="K32" s="29">
        <f t="shared" si="11"/>
        <v>0</v>
      </c>
      <c r="L32" s="29">
        <f t="shared" si="12"/>
        <v>0</v>
      </c>
    </row>
    <row r="33" spans="1:12" ht="70" x14ac:dyDescent="0.15">
      <c r="A33" s="17" t="s">
        <v>18</v>
      </c>
      <c r="B33" s="22">
        <v>6</v>
      </c>
      <c r="C33" s="22">
        <v>7</v>
      </c>
      <c r="D33" s="22">
        <v>2</v>
      </c>
      <c r="E33" s="22">
        <v>0</v>
      </c>
      <c r="F33" s="22">
        <v>0</v>
      </c>
      <c r="H33" s="29">
        <f t="shared" si="8"/>
        <v>40</v>
      </c>
      <c r="I33" s="29">
        <f t="shared" si="9"/>
        <v>46.666666666666664</v>
      </c>
      <c r="J33" s="29">
        <f t="shared" si="10"/>
        <v>13.333333333333334</v>
      </c>
      <c r="K33" s="29">
        <f t="shared" si="11"/>
        <v>0</v>
      </c>
      <c r="L33" s="29">
        <f t="shared" si="12"/>
        <v>0</v>
      </c>
    </row>
    <row r="34" spans="1:12" ht="84" x14ac:dyDescent="0.15">
      <c r="A34" s="17" t="s">
        <v>19</v>
      </c>
      <c r="B34" s="22">
        <v>1</v>
      </c>
      <c r="C34" s="22">
        <v>8</v>
      </c>
      <c r="D34" s="22">
        <v>6</v>
      </c>
      <c r="E34" s="22">
        <v>0</v>
      </c>
      <c r="F34" s="22">
        <v>0</v>
      </c>
      <c r="H34" s="29">
        <f t="shared" si="8"/>
        <v>6.666666666666667</v>
      </c>
      <c r="I34" s="29">
        <f t="shared" si="9"/>
        <v>53.333333333333336</v>
      </c>
      <c r="J34" s="29">
        <f t="shared" si="10"/>
        <v>40</v>
      </c>
      <c r="K34" s="29">
        <f t="shared" si="11"/>
        <v>0</v>
      </c>
      <c r="L34" s="29">
        <f t="shared" si="12"/>
        <v>0</v>
      </c>
    </row>
    <row r="35" spans="1:12" ht="73" customHeight="1" x14ac:dyDescent="0.15">
      <c r="A35" s="17" t="s">
        <v>20</v>
      </c>
      <c r="B35" s="22">
        <v>8</v>
      </c>
      <c r="C35" s="22">
        <v>7</v>
      </c>
      <c r="D35" s="22">
        <v>0</v>
      </c>
      <c r="E35" s="22">
        <v>0</v>
      </c>
      <c r="F35" s="22">
        <v>0</v>
      </c>
      <c r="H35" s="29">
        <f t="shared" si="8"/>
        <v>53.333333333333336</v>
      </c>
      <c r="I35" s="29">
        <f t="shared" si="9"/>
        <v>46.666666666666664</v>
      </c>
      <c r="J35" s="29">
        <f t="shared" si="10"/>
        <v>0</v>
      </c>
      <c r="K35" s="29">
        <f t="shared" si="11"/>
        <v>0</v>
      </c>
      <c r="L35" s="29">
        <f t="shared" si="12"/>
        <v>0</v>
      </c>
    </row>
    <row r="36" spans="1:12" ht="70" x14ac:dyDescent="0.15">
      <c r="A36" s="17" t="s">
        <v>21</v>
      </c>
      <c r="B36" s="22">
        <v>8</v>
      </c>
      <c r="C36" s="22">
        <v>7</v>
      </c>
      <c r="D36" s="22">
        <v>0</v>
      </c>
      <c r="E36" s="22">
        <v>0</v>
      </c>
      <c r="F36" s="22">
        <v>0</v>
      </c>
      <c r="H36" s="29">
        <f t="shared" si="8"/>
        <v>53.333333333333336</v>
      </c>
      <c r="I36" s="29">
        <f t="shared" si="9"/>
        <v>46.666666666666664</v>
      </c>
      <c r="J36" s="29">
        <f t="shared" si="10"/>
        <v>0</v>
      </c>
      <c r="K36" s="29">
        <f t="shared" si="11"/>
        <v>0</v>
      </c>
      <c r="L36" s="29">
        <f t="shared" si="12"/>
        <v>0</v>
      </c>
    </row>
    <row r="37" spans="1:12" ht="56" x14ac:dyDescent="0.15">
      <c r="A37" s="17" t="s">
        <v>22</v>
      </c>
      <c r="B37" s="22">
        <v>4</v>
      </c>
      <c r="C37" s="22">
        <v>11</v>
      </c>
      <c r="D37" s="22">
        <v>0</v>
      </c>
      <c r="E37" s="22">
        <v>0</v>
      </c>
      <c r="F37" s="22">
        <v>0</v>
      </c>
      <c r="H37" s="29">
        <f t="shared" si="8"/>
        <v>26.666666666666668</v>
      </c>
      <c r="I37" s="29">
        <f t="shared" si="9"/>
        <v>73.333333333333329</v>
      </c>
      <c r="J37" s="29">
        <f t="shared" si="10"/>
        <v>0</v>
      </c>
      <c r="K37" s="29">
        <f t="shared" si="11"/>
        <v>0</v>
      </c>
      <c r="L37" s="29">
        <f t="shared" si="12"/>
        <v>0</v>
      </c>
    </row>
    <row r="38" spans="1:12" ht="48" customHeight="1" x14ac:dyDescent="0.15">
      <c r="A38" s="17" t="s">
        <v>23</v>
      </c>
      <c r="B38" s="22">
        <v>9</v>
      </c>
      <c r="C38" s="22">
        <v>4</v>
      </c>
      <c r="D38" s="22">
        <v>2</v>
      </c>
      <c r="E38" s="22">
        <v>0</v>
      </c>
      <c r="F38" s="22">
        <v>0</v>
      </c>
      <c r="H38" s="29">
        <f t="shared" si="8"/>
        <v>60</v>
      </c>
      <c r="I38" s="29">
        <f t="shared" si="9"/>
        <v>26.666666666666668</v>
      </c>
      <c r="J38" s="29">
        <f t="shared" si="10"/>
        <v>13.333333333333334</v>
      </c>
      <c r="K38" s="29">
        <f t="shared" si="11"/>
        <v>0</v>
      </c>
      <c r="L38" s="29">
        <f t="shared" si="12"/>
        <v>0</v>
      </c>
    </row>
    <row r="39" spans="1:12" ht="42" x14ac:dyDescent="0.15">
      <c r="A39" s="17" t="s">
        <v>24</v>
      </c>
      <c r="B39" s="22">
        <v>2</v>
      </c>
      <c r="C39" s="22">
        <v>8</v>
      </c>
      <c r="D39" s="22">
        <v>4</v>
      </c>
      <c r="E39" s="22">
        <v>1</v>
      </c>
      <c r="F39" s="22">
        <v>0</v>
      </c>
      <c r="H39" s="29">
        <f t="shared" si="8"/>
        <v>13.333333333333334</v>
      </c>
      <c r="I39" s="29">
        <f t="shared" si="9"/>
        <v>53.333333333333336</v>
      </c>
      <c r="J39" s="29">
        <f t="shared" si="10"/>
        <v>26.666666666666668</v>
      </c>
      <c r="K39" s="29">
        <f t="shared" si="11"/>
        <v>6.666666666666667</v>
      </c>
      <c r="L39" s="29">
        <f t="shared" si="12"/>
        <v>0</v>
      </c>
    </row>
    <row r="40" spans="1:12" ht="42" x14ac:dyDescent="0.15">
      <c r="A40" s="17" t="s">
        <v>25</v>
      </c>
      <c r="B40" s="22">
        <v>2</v>
      </c>
      <c r="C40" s="22">
        <v>9</v>
      </c>
      <c r="D40" s="22">
        <v>4</v>
      </c>
      <c r="E40" s="22">
        <v>0</v>
      </c>
      <c r="F40" s="22">
        <v>0</v>
      </c>
      <c r="H40" s="29">
        <f t="shared" si="8"/>
        <v>13.333333333333334</v>
      </c>
      <c r="I40" s="29">
        <f t="shared" si="9"/>
        <v>60</v>
      </c>
      <c r="J40" s="29">
        <f t="shared" si="10"/>
        <v>26.666666666666668</v>
      </c>
      <c r="K40" s="29">
        <f t="shared" si="11"/>
        <v>0</v>
      </c>
      <c r="L40" s="29">
        <f t="shared" si="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28D2-2F63-434E-9ED0-9DA4B5D53EF5}">
  <dimension ref="A1:J37"/>
  <sheetViews>
    <sheetView topLeftCell="A23" workbookViewId="0">
      <selection activeCell="C35" sqref="C35"/>
    </sheetView>
  </sheetViews>
  <sheetFormatPr baseColWidth="10" defaultRowHeight="13" x14ac:dyDescent="0.15"/>
  <cols>
    <col min="1" max="1" width="26.6640625" customWidth="1"/>
    <col min="2" max="2" width="20.1640625" customWidth="1"/>
    <col min="3" max="3" width="21.6640625" customWidth="1"/>
    <col min="4" max="4" width="22.83203125" customWidth="1"/>
    <col min="5" max="5" width="18.83203125" customWidth="1"/>
    <col min="6" max="6" width="19.6640625" customWidth="1"/>
  </cols>
  <sheetData>
    <row r="1" spans="1:5" ht="99" customHeight="1" x14ac:dyDescent="0.15">
      <c r="A1" s="22"/>
      <c r="B1" s="11" t="s">
        <v>26</v>
      </c>
      <c r="C1" s="17" t="s">
        <v>27</v>
      </c>
      <c r="D1" s="17" t="s">
        <v>28</v>
      </c>
      <c r="E1" s="17" t="s">
        <v>29</v>
      </c>
    </row>
    <row r="2" spans="1:5" x14ac:dyDescent="0.15">
      <c r="A2" s="22">
        <v>1</v>
      </c>
      <c r="B2" s="20" t="s">
        <v>73</v>
      </c>
      <c r="C2" s="20" t="s">
        <v>45</v>
      </c>
      <c r="D2" s="20" t="s">
        <v>45</v>
      </c>
      <c r="E2" s="20" t="s">
        <v>45</v>
      </c>
    </row>
    <row r="3" spans="1:5" x14ac:dyDescent="0.15">
      <c r="A3" s="22">
        <f>A2+1</f>
        <v>2</v>
      </c>
      <c r="B3" s="20" t="s">
        <v>57</v>
      </c>
      <c r="C3" s="20" t="s">
        <v>57</v>
      </c>
      <c r="D3" s="20" t="s">
        <v>57</v>
      </c>
      <c r="E3" s="20" t="s">
        <v>51</v>
      </c>
    </row>
    <row r="4" spans="1:5" x14ac:dyDescent="0.15">
      <c r="A4" s="22">
        <f t="shared" ref="A4:A16" si="0">A3+1</f>
        <v>3</v>
      </c>
      <c r="B4" s="20" t="s">
        <v>45</v>
      </c>
      <c r="C4" s="20" t="s">
        <v>45</v>
      </c>
      <c r="D4" s="20" t="s">
        <v>45</v>
      </c>
      <c r="E4" s="20" t="s">
        <v>51</v>
      </c>
    </row>
    <row r="5" spans="1:5" x14ac:dyDescent="0.15">
      <c r="A5" s="22">
        <f t="shared" si="0"/>
        <v>4</v>
      </c>
      <c r="B5" s="20" t="s">
        <v>45</v>
      </c>
      <c r="C5" s="20" t="s">
        <v>45</v>
      </c>
      <c r="D5" s="20" t="s">
        <v>45</v>
      </c>
      <c r="E5" s="20" t="s">
        <v>45</v>
      </c>
    </row>
    <row r="6" spans="1:5" x14ac:dyDescent="0.15">
      <c r="A6" s="22">
        <f t="shared" si="0"/>
        <v>5</v>
      </c>
      <c r="B6" s="20" t="s">
        <v>45</v>
      </c>
      <c r="C6" s="20" t="s">
        <v>45</v>
      </c>
      <c r="D6" s="20" t="s">
        <v>45</v>
      </c>
      <c r="E6" s="20" t="s">
        <v>45</v>
      </c>
    </row>
    <row r="7" spans="1:5" x14ac:dyDescent="0.15">
      <c r="A7" s="22">
        <f t="shared" si="0"/>
        <v>6</v>
      </c>
      <c r="B7" s="20" t="s">
        <v>51</v>
      </c>
      <c r="C7" s="20" t="s">
        <v>51</v>
      </c>
      <c r="D7" s="20" t="s">
        <v>45</v>
      </c>
      <c r="E7" s="20" t="s">
        <v>51</v>
      </c>
    </row>
    <row r="8" spans="1:5" x14ac:dyDescent="0.15">
      <c r="A8" s="22">
        <f t="shared" si="0"/>
        <v>7</v>
      </c>
      <c r="B8" s="20" t="s">
        <v>73</v>
      </c>
      <c r="C8" s="20" t="s">
        <v>45</v>
      </c>
      <c r="D8" s="20" t="s">
        <v>45</v>
      </c>
      <c r="E8" s="20" t="s">
        <v>73</v>
      </c>
    </row>
    <row r="9" spans="1:5" x14ac:dyDescent="0.15">
      <c r="A9" s="22">
        <f t="shared" si="0"/>
        <v>8</v>
      </c>
      <c r="B9" s="20" t="s">
        <v>57</v>
      </c>
      <c r="C9" s="20" t="s">
        <v>82</v>
      </c>
      <c r="D9" s="20" t="s">
        <v>57</v>
      </c>
      <c r="E9" s="20" t="s">
        <v>57</v>
      </c>
    </row>
    <row r="10" spans="1:5" x14ac:dyDescent="0.15">
      <c r="A10" s="22">
        <f t="shared" si="0"/>
        <v>9</v>
      </c>
      <c r="B10" s="20" t="s">
        <v>51</v>
      </c>
      <c r="C10" s="20" t="s">
        <v>51</v>
      </c>
      <c r="D10" s="20" t="s">
        <v>57</v>
      </c>
      <c r="E10" s="20" t="s">
        <v>45</v>
      </c>
    </row>
    <row r="11" spans="1:5" x14ac:dyDescent="0.15">
      <c r="A11" s="22">
        <f t="shared" si="0"/>
        <v>10</v>
      </c>
      <c r="B11" s="20" t="s">
        <v>45</v>
      </c>
      <c r="C11" s="20" t="s">
        <v>51</v>
      </c>
      <c r="D11" s="20" t="s">
        <v>51</v>
      </c>
      <c r="E11" s="20" t="s">
        <v>45</v>
      </c>
    </row>
    <row r="12" spans="1:5" x14ac:dyDescent="0.15">
      <c r="A12" s="22">
        <f t="shared" si="0"/>
        <v>11</v>
      </c>
      <c r="B12" s="20" t="s">
        <v>45</v>
      </c>
      <c r="C12" s="20" t="s">
        <v>45</v>
      </c>
      <c r="D12" s="20" t="s">
        <v>45</v>
      </c>
      <c r="E12" s="20" t="s">
        <v>45</v>
      </c>
    </row>
    <row r="13" spans="1:5" x14ac:dyDescent="0.15">
      <c r="A13" s="22">
        <f t="shared" si="0"/>
        <v>12</v>
      </c>
      <c r="B13" s="20" t="s">
        <v>45</v>
      </c>
      <c r="C13" s="20" t="s">
        <v>45</v>
      </c>
      <c r="D13" s="20" t="s">
        <v>45</v>
      </c>
      <c r="E13" s="20" t="s">
        <v>45</v>
      </c>
    </row>
    <row r="14" spans="1:5" x14ac:dyDescent="0.15">
      <c r="A14" s="22">
        <f t="shared" si="0"/>
        <v>13</v>
      </c>
      <c r="B14" s="20" t="s">
        <v>51</v>
      </c>
      <c r="C14" s="20" t="s">
        <v>51</v>
      </c>
      <c r="D14" s="20" t="s">
        <v>51</v>
      </c>
      <c r="E14" s="20" t="s">
        <v>51</v>
      </c>
    </row>
    <row r="15" spans="1:5" x14ac:dyDescent="0.15">
      <c r="A15" s="22">
        <f t="shared" si="0"/>
        <v>14</v>
      </c>
      <c r="B15" s="20" t="s">
        <v>45</v>
      </c>
      <c r="C15" s="20" t="s">
        <v>51</v>
      </c>
      <c r="D15" s="20" t="s">
        <v>51</v>
      </c>
      <c r="E15" s="20" t="s">
        <v>51</v>
      </c>
    </row>
    <row r="16" spans="1:5" x14ac:dyDescent="0.15">
      <c r="A16" s="22">
        <f t="shared" si="0"/>
        <v>15</v>
      </c>
      <c r="B16" s="20" t="s">
        <v>51</v>
      </c>
      <c r="C16" s="20" t="s">
        <v>51</v>
      </c>
      <c r="D16" s="20" t="s">
        <v>73</v>
      </c>
      <c r="E16" s="20" t="s">
        <v>51</v>
      </c>
    </row>
    <row r="19" spans="1:10" x14ac:dyDescent="0.15">
      <c r="A19" s="20" t="s">
        <v>82</v>
      </c>
      <c r="B19" s="22">
        <f>COUNTIF(B$2:B$16, "Rất không hài lòng")</f>
        <v>0</v>
      </c>
      <c r="C19" s="22">
        <f>COUNTIF(C$2:C$16, "Rất không hài lòng")</f>
        <v>1</v>
      </c>
      <c r="D19" s="22">
        <f>COUNTIF(D$2:D$16, "Rất không hài lòng")</f>
        <v>0</v>
      </c>
      <c r="E19" s="22">
        <f>COUNTIF(E$2:E$16, "Rất không hài lòng")</f>
        <v>0</v>
      </c>
      <c r="G19">
        <v>0</v>
      </c>
      <c r="H19">
        <v>1</v>
      </c>
      <c r="I19">
        <v>0</v>
      </c>
      <c r="J19">
        <v>0</v>
      </c>
    </row>
    <row r="20" spans="1:10" x14ac:dyDescent="0.15">
      <c r="A20" s="20" t="s">
        <v>57</v>
      </c>
      <c r="B20" s="22">
        <f>COUNTIF(B2:B16, "Tương đối không hài lòng")</f>
        <v>2</v>
      </c>
      <c r="C20" s="22">
        <f>COUNTIF(C2:C16, "Tương đối không hài lòng")</f>
        <v>1</v>
      </c>
      <c r="D20" s="22">
        <f>COUNTIF(D2:D16, "Tương đối không hài lòng")</f>
        <v>3</v>
      </c>
      <c r="E20" s="22">
        <f>COUNTIF(E2:E16, "Tương đối không hài lòng")</f>
        <v>1</v>
      </c>
      <c r="G20">
        <v>2</v>
      </c>
      <c r="H20">
        <v>1</v>
      </c>
      <c r="I20">
        <v>3</v>
      </c>
      <c r="J20">
        <v>1</v>
      </c>
    </row>
    <row r="21" spans="1:10" x14ac:dyDescent="0.15">
      <c r="A21" s="20" t="s">
        <v>51</v>
      </c>
      <c r="B21" s="22">
        <f>COUNTIF(B2:B16, "Trung lập")</f>
        <v>4</v>
      </c>
      <c r="C21" s="22">
        <f>COUNTIF(C2:C16, "Trung lập")</f>
        <v>6</v>
      </c>
      <c r="D21" s="22">
        <f>COUNTIF(D2:D16, "Trung lập")</f>
        <v>3</v>
      </c>
      <c r="E21" s="22">
        <f>COUNTIF(E2:E16, "Trung lập")</f>
        <v>6</v>
      </c>
      <c r="G21">
        <v>4</v>
      </c>
      <c r="H21">
        <v>6</v>
      </c>
      <c r="I21">
        <v>3</v>
      </c>
      <c r="J21">
        <v>6</v>
      </c>
    </row>
    <row r="22" spans="1:10" x14ac:dyDescent="0.15">
      <c r="A22" s="20" t="s">
        <v>45</v>
      </c>
      <c r="B22" s="22">
        <f>COUNTIF(B2:B16, "Tương đối hài lòng")</f>
        <v>7</v>
      </c>
      <c r="C22" s="22">
        <f>COUNTIF(C2:C16, "Tương đối hài lòng")</f>
        <v>7</v>
      </c>
      <c r="D22" s="22">
        <f>COUNTIF(D2:D16, "Tương đối hài lòng")</f>
        <v>8</v>
      </c>
      <c r="E22" s="22">
        <f>COUNTIF(E2:E16, "Tương đối hài lòng")</f>
        <v>7</v>
      </c>
      <c r="G22">
        <v>7</v>
      </c>
      <c r="H22">
        <v>7</v>
      </c>
      <c r="I22">
        <v>8</v>
      </c>
      <c r="J22">
        <v>7</v>
      </c>
    </row>
    <row r="23" spans="1:10" x14ac:dyDescent="0.15">
      <c r="A23" s="20" t="s">
        <v>73</v>
      </c>
      <c r="B23" s="22">
        <f>COUNTIF(B2:B16, "Rất hài lòng")</f>
        <v>2</v>
      </c>
      <c r="C23" s="22">
        <f>COUNTIF(C2:C16, "Rất hài lòng")</f>
        <v>0</v>
      </c>
      <c r="D23" s="22">
        <f>COUNTIF(D2:D16, "Rất hài lòng")</f>
        <v>1</v>
      </c>
      <c r="E23" s="22">
        <f>COUNTIF(E2:E16, "Rất hài lòng")</f>
        <v>1</v>
      </c>
      <c r="G23">
        <v>2</v>
      </c>
      <c r="H23">
        <v>0</v>
      </c>
      <c r="I23">
        <v>1</v>
      </c>
      <c r="J23">
        <v>1</v>
      </c>
    </row>
    <row r="24" spans="1:10" x14ac:dyDescent="0.15">
      <c r="A24" s="22"/>
      <c r="B24" s="22">
        <f>SUM(B19:B23)</f>
        <v>15</v>
      </c>
      <c r="C24" s="22">
        <f>SUM(C19:C23)</f>
        <v>15</v>
      </c>
      <c r="D24" s="22">
        <f>SUM(D19:D23)</f>
        <v>15</v>
      </c>
      <c r="E24" s="22">
        <f>SUM(E19:E23)</f>
        <v>15</v>
      </c>
    </row>
    <row r="26" spans="1:10" x14ac:dyDescent="0.15">
      <c r="A26" s="22"/>
      <c r="B26" s="33" t="s">
        <v>82</v>
      </c>
      <c r="C26" s="33" t="s">
        <v>57</v>
      </c>
      <c r="D26" s="33" t="s">
        <v>51</v>
      </c>
      <c r="E26" s="33" t="s">
        <v>45</v>
      </c>
      <c r="F26" s="33" t="s">
        <v>73</v>
      </c>
    </row>
    <row r="27" spans="1:10" ht="70" x14ac:dyDescent="0.15">
      <c r="A27" s="11" t="s">
        <v>26</v>
      </c>
      <c r="B27">
        <v>0</v>
      </c>
      <c r="C27">
        <v>2</v>
      </c>
      <c r="D27">
        <v>4</v>
      </c>
      <c r="E27">
        <v>7</v>
      </c>
      <c r="F27">
        <v>2</v>
      </c>
    </row>
    <row r="28" spans="1:10" ht="112" x14ac:dyDescent="0.15">
      <c r="A28" s="34" t="s">
        <v>27</v>
      </c>
      <c r="B28">
        <v>1</v>
      </c>
      <c r="C28">
        <v>1</v>
      </c>
      <c r="D28">
        <v>6</v>
      </c>
      <c r="E28">
        <v>7</v>
      </c>
      <c r="F28">
        <v>0</v>
      </c>
    </row>
    <row r="29" spans="1:10" ht="70" x14ac:dyDescent="0.15">
      <c r="A29" s="34" t="s">
        <v>28</v>
      </c>
      <c r="B29">
        <v>0</v>
      </c>
      <c r="C29">
        <v>3</v>
      </c>
      <c r="D29">
        <v>3</v>
      </c>
      <c r="E29">
        <v>8</v>
      </c>
      <c r="F29">
        <v>1</v>
      </c>
    </row>
    <row r="30" spans="1:10" ht="84" x14ac:dyDescent="0.15">
      <c r="A30" s="34" t="s">
        <v>29</v>
      </c>
      <c r="B30">
        <v>0</v>
      </c>
      <c r="C30">
        <v>1</v>
      </c>
      <c r="D30">
        <v>6</v>
      </c>
      <c r="E30">
        <v>7</v>
      </c>
      <c r="F30">
        <v>1</v>
      </c>
    </row>
    <row r="33" spans="1:7" x14ac:dyDescent="0.15">
      <c r="A33" s="22"/>
      <c r="B33" s="33" t="s">
        <v>82</v>
      </c>
      <c r="C33" s="33" t="s">
        <v>57</v>
      </c>
      <c r="D33" s="33" t="s">
        <v>51</v>
      </c>
      <c r="E33" s="33" t="s">
        <v>45</v>
      </c>
      <c r="F33" s="33" t="s">
        <v>73</v>
      </c>
    </row>
    <row r="34" spans="1:7" ht="70" x14ac:dyDescent="0.15">
      <c r="A34" s="11" t="s">
        <v>26</v>
      </c>
      <c r="B34" s="29">
        <f>B27/15*100</f>
        <v>0</v>
      </c>
      <c r="C34" s="29">
        <f t="shared" ref="C34:F34" si="1">C27/15*100</f>
        <v>13.333333333333334</v>
      </c>
      <c r="D34" s="29">
        <f>D27/15*100</f>
        <v>26.666666666666668</v>
      </c>
      <c r="E34" s="29">
        <f t="shared" si="1"/>
        <v>46.666666666666664</v>
      </c>
      <c r="F34" s="29">
        <f t="shared" si="1"/>
        <v>13.333333333333334</v>
      </c>
      <c r="G34" s="32">
        <f>SUM(B34:F34)</f>
        <v>99.999999999999986</v>
      </c>
    </row>
    <row r="35" spans="1:7" ht="112" x14ac:dyDescent="0.15">
      <c r="A35" s="34" t="s">
        <v>27</v>
      </c>
      <c r="B35" s="29">
        <f t="shared" ref="B35:F35" si="2">B28/15*100</f>
        <v>6.666666666666667</v>
      </c>
      <c r="C35" s="29">
        <f t="shared" si="2"/>
        <v>6.666666666666667</v>
      </c>
      <c r="D35" s="29">
        <f t="shared" si="2"/>
        <v>40</v>
      </c>
      <c r="E35" s="29">
        <f t="shared" si="2"/>
        <v>46.666666666666664</v>
      </c>
      <c r="F35" s="29">
        <f t="shared" si="2"/>
        <v>0</v>
      </c>
      <c r="G35" s="32">
        <f t="shared" ref="G35:G37" si="3">SUM(B35:F35)</f>
        <v>100</v>
      </c>
    </row>
    <row r="36" spans="1:7" ht="70" x14ac:dyDescent="0.15">
      <c r="A36" s="34" t="s">
        <v>28</v>
      </c>
      <c r="B36" s="29">
        <f t="shared" ref="B36:F36" si="4">B29/15*100</f>
        <v>0</v>
      </c>
      <c r="C36" s="29">
        <f t="shared" si="4"/>
        <v>20</v>
      </c>
      <c r="D36" s="29">
        <f t="shared" si="4"/>
        <v>20</v>
      </c>
      <c r="E36" s="29">
        <f t="shared" si="4"/>
        <v>53.333333333333336</v>
      </c>
      <c r="F36" s="29">
        <f t="shared" si="4"/>
        <v>6.666666666666667</v>
      </c>
      <c r="G36" s="32">
        <f t="shared" si="3"/>
        <v>100.00000000000001</v>
      </c>
    </row>
    <row r="37" spans="1:7" ht="84" x14ac:dyDescent="0.15">
      <c r="A37" s="34" t="s">
        <v>29</v>
      </c>
      <c r="B37" s="29">
        <f t="shared" ref="B37:F37" si="5">B30/15*100</f>
        <v>0</v>
      </c>
      <c r="C37" s="29">
        <f t="shared" si="5"/>
        <v>6.666666666666667</v>
      </c>
      <c r="D37" s="29">
        <f t="shared" si="5"/>
        <v>40</v>
      </c>
      <c r="E37" s="29">
        <f t="shared" si="5"/>
        <v>46.666666666666664</v>
      </c>
      <c r="F37" s="29">
        <f t="shared" si="5"/>
        <v>6.666666666666667</v>
      </c>
      <c r="G37" s="32">
        <f t="shared" si="3"/>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E95D-B18F-EE4D-BE47-440D42020589}">
  <dimension ref="A1:L24"/>
  <sheetViews>
    <sheetView zoomScale="75" workbookViewId="0">
      <selection activeCell="N15" sqref="N15"/>
    </sheetView>
  </sheetViews>
  <sheetFormatPr baseColWidth="10" defaultRowHeight="13" x14ac:dyDescent="0.15"/>
  <cols>
    <col min="1" max="1" width="22" customWidth="1"/>
    <col min="2" max="11" width="21.5" customWidth="1"/>
    <col min="12" max="12" width="18.6640625" customWidth="1"/>
  </cols>
  <sheetData>
    <row r="1" spans="1:12" ht="182" x14ac:dyDescent="0.15">
      <c r="A1" s="22"/>
      <c r="B1" s="17" t="s">
        <v>3</v>
      </c>
      <c r="C1" s="17" t="s">
        <v>4</v>
      </c>
      <c r="D1" s="17" t="s">
        <v>5</v>
      </c>
      <c r="E1" s="17" t="s">
        <v>6</v>
      </c>
      <c r="F1" s="17" t="s">
        <v>7</v>
      </c>
      <c r="G1" s="17" t="s">
        <v>8</v>
      </c>
      <c r="H1" s="17" t="s">
        <v>9</v>
      </c>
      <c r="I1" s="17" t="s">
        <v>10</v>
      </c>
      <c r="J1" s="17" t="s">
        <v>11</v>
      </c>
      <c r="K1" s="17" t="s">
        <v>12</v>
      </c>
    </row>
    <row r="2" spans="1:12" x14ac:dyDescent="0.15">
      <c r="A2" s="22">
        <v>1</v>
      </c>
      <c r="B2" s="26" t="s">
        <v>43</v>
      </c>
      <c r="C2" s="26" t="s">
        <v>43</v>
      </c>
      <c r="D2" s="26" t="s">
        <v>44</v>
      </c>
      <c r="E2" s="26" t="s">
        <v>43</v>
      </c>
      <c r="F2" s="26" t="s">
        <v>43</v>
      </c>
      <c r="G2" s="26" t="s">
        <v>43</v>
      </c>
      <c r="H2" s="26" t="s">
        <v>43</v>
      </c>
      <c r="I2" s="26" t="s">
        <v>43</v>
      </c>
      <c r="J2" s="26" t="s">
        <v>50</v>
      </c>
      <c r="K2" s="26" t="s">
        <v>43</v>
      </c>
      <c r="L2" s="35"/>
    </row>
    <row r="3" spans="1:12" x14ac:dyDescent="0.15">
      <c r="A3" s="22">
        <v>2</v>
      </c>
      <c r="B3" s="26" t="s">
        <v>43</v>
      </c>
      <c r="C3" s="26" t="s">
        <v>43</v>
      </c>
      <c r="D3" s="26" t="s">
        <v>43</v>
      </c>
      <c r="E3" s="26" t="s">
        <v>43</v>
      </c>
      <c r="F3" s="26" t="s">
        <v>43</v>
      </c>
      <c r="G3" s="26" t="s">
        <v>43</v>
      </c>
      <c r="H3" s="26" t="s">
        <v>43</v>
      </c>
      <c r="I3" s="26" t="s">
        <v>43</v>
      </c>
      <c r="J3" s="26" t="s">
        <v>43</v>
      </c>
      <c r="K3" s="26" t="s">
        <v>43</v>
      </c>
      <c r="L3" s="35"/>
    </row>
    <row r="4" spans="1:12" x14ac:dyDescent="0.15">
      <c r="A4" s="22">
        <v>3</v>
      </c>
      <c r="B4" s="26" t="s">
        <v>43</v>
      </c>
      <c r="C4" s="26" t="s">
        <v>43</v>
      </c>
      <c r="D4" s="26" t="s">
        <v>44</v>
      </c>
      <c r="E4" s="26" t="s">
        <v>43</v>
      </c>
      <c r="F4" s="26" t="s">
        <v>44</v>
      </c>
      <c r="G4" s="26" t="s">
        <v>43</v>
      </c>
      <c r="H4" s="26" t="s">
        <v>43</v>
      </c>
      <c r="I4" s="26" t="s">
        <v>43</v>
      </c>
      <c r="J4" s="26" t="s">
        <v>43</v>
      </c>
      <c r="K4" s="26" t="s">
        <v>43</v>
      </c>
      <c r="L4" s="35"/>
    </row>
    <row r="6" spans="1:12" x14ac:dyDescent="0.15">
      <c r="A6" s="20" t="s">
        <v>50</v>
      </c>
      <c r="B6" s="22">
        <f>COUNTIF(B2:B4, "Rất rõ ràng")</f>
        <v>0</v>
      </c>
      <c r="C6" s="22">
        <f t="shared" ref="C6:K6" si="0">COUNTIF(C2:C4, "Rất rõ ràng")</f>
        <v>0</v>
      </c>
      <c r="D6" s="22">
        <f t="shared" si="0"/>
        <v>0</v>
      </c>
      <c r="E6" s="22">
        <f t="shared" si="0"/>
        <v>0</v>
      </c>
      <c r="F6" s="22">
        <f t="shared" si="0"/>
        <v>0</v>
      </c>
      <c r="G6" s="22">
        <f t="shared" si="0"/>
        <v>0</v>
      </c>
      <c r="H6" s="22">
        <f t="shared" si="0"/>
        <v>0</v>
      </c>
      <c r="I6" s="22">
        <f t="shared" si="0"/>
        <v>0</v>
      </c>
      <c r="J6" s="22">
        <f t="shared" si="0"/>
        <v>1</v>
      </c>
      <c r="K6" s="22">
        <f t="shared" si="0"/>
        <v>0</v>
      </c>
    </row>
    <row r="7" spans="1:12" x14ac:dyDescent="0.15">
      <c r="A7" s="20" t="s">
        <v>43</v>
      </c>
      <c r="B7" s="22">
        <f>COUNTIF(B2:B4, "Tương đối rõ ràng")</f>
        <v>3</v>
      </c>
      <c r="C7" s="22">
        <f t="shared" ref="C7:K7" si="1">COUNTIF(C2:C4, "Tương đối rõ ràng")</f>
        <v>3</v>
      </c>
      <c r="D7" s="22">
        <f t="shared" si="1"/>
        <v>1</v>
      </c>
      <c r="E7" s="22">
        <f t="shared" si="1"/>
        <v>3</v>
      </c>
      <c r="F7" s="22">
        <f t="shared" si="1"/>
        <v>2</v>
      </c>
      <c r="G7" s="22">
        <f t="shared" si="1"/>
        <v>3</v>
      </c>
      <c r="H7" s="22">
        <f t="shared" si="1"/>
        <v>3</v>
      </c>
      <c r="I7" s="22">
        <f t="shared" si="1"/>
        <v>3</v>
      </c>
      <c r="J7" s="22">
        <f t="shared" si="1"/>
        <v>2</v>
      </c>
      <c r="K7" s="22">
        <f t="shared" si="1"/>
        <v>3</v>
      </c>
    </row>
    <row r="8" spans="1:12" x14ac:dyDescent="0.15">
      <c r="A8" s="20" t="s">
        <v>44</v>
      </c>
      <c r="B8" s="22">
        <f>COUNTIF(B2:B4, "Tương đối không rõ ràng")</f>
        <v>0</v>
      </c>
      <c r="C8" s="22">
        <f t="shared" ref="C8:K8" si="2">COUNTIF(C2:C4, "Tương đối không rõ ràng")</f>
        <v>0</v>
      </c>
      <c r="D8" s="22">
        <f t="shared" si="2"/>
        <v>2</v>
      </c>
      <c r="E8" s="22">
        <f t="shared" si="2"/>
        <v>0</v>
      </c>
      <c r="F8" s="22">
        <f t="shared" si="2"/>
        <v>1</v>
      </c>
      <c r="G8" s="22">
        <f t="shared" si="2"/>
        <v>0</v>
      </c>
      <c r="H8" s="22">
        <f t="shared" si="2"/>
        <v>0</v>
      </c>
      <c r="I8" s="22">
        <f t="shared" si="2"/>
        <v>0</v>
      </c>
      <c r="J8" s="22">
        <f t="shared" si="2"/>
        <v>0</v>
      </c>
      <c r="K8" s="22">
        <f t="shared" si="2"/>
        <v>0</v>
      </c>
    </row>
    <row r="9" spans="1:12" x14ac:dyDescent="0.15">
      <c r="A9" s="20" t="s">
        <v>56</v>
      </c>
      <c r="B9" s="22">
        <f>COUNTIF(B2:B4, "Rất không rõ ràng")</f>
        <v>0</v>
      </c>
      <c r="C9" s="22">
        <f t="shared" ref="C9:K9" si="3">COUNTIF(C2:C4, "Rất không rõ ràng")</f>
        <v>0</v>
      </c>
      <c r="D9" s="22">
        <f t="shared" si="3"/>
        <v>0</v>
      </c>
      <c r="E9" s="22">
        <f t="shared" si="3"/>
        <v>0</v>
      </c>
      <c r="F9" s="22">
        <f t="shared" si="3"/>
        <v>0</v>
      </c>
      <c r="G9" s="22">
        <f t="shared" si="3"/>
        <v>0</v>
      </c>
      <c r="H9" s="22">
        <f t="shared" si="3"/>
        <v>0</v>
      </c>
      <c r="I9" s="22">
        <f t="shared" si="3"/>
        <v>0</v>
      </c>
      <c r="J9" s="22">
        <f t="shared" si="3"/>
        <v>0</v>
      </c>
      <c r="K9" s="22">
        <f t="shared" si="3"/>
        <v>0</v>
      </c>
    </row>
    <row r="10" spans="1:12" x14ac:dyDescent="0.15">
      <c r="A10" s="20" t="s">
        <v>102</v>
      </c>
      <c r="B10" s="22">
        <f>COUNTIF(B2:B4, "Không biết")</f>
        <v>0</v>
      </c>
      <c r="C10" s="22">
        <f t="shared" ref="C10:K10" si="4">COUNTIF(C2:C4, "Không biết")</f>
        <v>0</v>
      </c>
      <c r="D10" s="22">
        <f t="shared" si="4"/>
        <v>0</v>
      </c>
      <c r="E10" s="22">
        <f t="shared" si="4"/>
        <v>0</v>
      </c>
      <c r="F10" s="22">
        <f t="shared" si="4"/>
        <v>0</v>
      </c>
      <c r="G10" s="22">
        <f t="shared" si="4"/>
        <v>0</v>
      </c>
      <c r="H10" s="22">
        <f t="shared" si="4"/>
        <v>0</v>
      </c>
      <c r="I10" s="22">
        <f t="shared" si="4"/>
        <v>0</v>
      </c>
      <c r="J10" s="22">
        <f t="shared" si="4"/>
        <v>0</v>
      </c>
      <c r="K10" s="22">
        <f t="shared" si="4"/>
        <v>0</v>
      </c>
    </row>
    <row r="11" spans="1:12" x14ac:dyDescent="0.15">
      <c r="A11" s="22"/>
      <c r="B11" s="22">
        <f>SUM(B6:B10)</f>
        <v>3</v>
      </c>
      <c r="C11" s="22">
        <f t="shared" ref="C11:K11" si="5">SUM(C6:C10)</f>
        <v>3</v>
      </c>
      <c r="D11" s="22">
        <f t="shared" si="5"/>
        <v>3</v>
      </c>
      <c r="E11" s="22">
        <f t="shared" si="5"/>
        <v>3</v>
      </c>
      <c r="F11" s="22">
        <f t="shared" si="5"/>
        <v>3</v>
      </c>
      <c r="G11" s="22">
        <f t="shared" si="5"/>
        <v>3</v>
      </c>
      <c r="H11" s="22">
        <f t="shared" si="5"/>
        <v>3</v>
      </c>
      <c r="I11" s="22">
        <f t="shared" si="5"/>
        <v>3</v>
      </c>
      <c r="J11" s="22">
        <f t="shared" si="5"/>
        <v>3</v>
      </c>
      <c r="K11" s="22">
        <f t="shared" si="5"/>
        <v>3</v>
      </c>
    </row>
    <row r="14" spans="1:12" x14ac:dyDescent="0.15">
      <c r="A14" s="22"/>
      <c r="B14" s="20" t="s">
        <v>50</v>
      </c>
      <c r="C14" s="20" t="s">
        <v>43</v>
      </c>
      <c r="D14" s="20" t="s">
        <v>44</v>
      </c>
      <c r="E14" s="20" t="s">
        <v>56</v>
      </c>
      <c r="F14" s="20" t="s">
        <v>102</v>
      </c>
      <c r="H14" s="20" t="s">
        <v>50</v>
      </c>
      <c r="I14" s="20" t="s">
        <v>43</v>
      </c>
      <c r="J14" s="20" t="s">
        <v>44</v>
      </c>
      <c r="K14" s="20" t="s">
        <v>56</v>
      </c>
      <c r="L14" s="20" t="s">
        <v>102</v>
      </c>
    </row>
    <row r="15" spans="1:12" ht="140" x14ac:dyDescent="0.15">
      <c r="A15" s="17" t="s">
        <v>3</v>
      </c>
      <c r="B15" s="22">
        <v>0</v>
      </c>
      <c r="C15" s="22">
        <v>3</v>
      </c>
      <c r="D15" s="22">
        <v>0</v>
      </c>
      <c r="E15" s="22">
        <v>0</v>
      </c>
      <c r="F15" s="22">
        <v>0</v>
      </c>
      <c r="H15" s="29">
        <f>B15/3*100</f>
        <v>0</v>
      </c>
      <c r="I15" s="29">
        <f t="shared" ref="I15:L15" si="6">C15/3*100</f>
        <v>100</v>
      </c>
      <c r="J15" s="29">
        <f t="shared" si="6"/>
        <v>0</v>
      </c>
      <c r="K15" s="29">
        <f t="shared" si="6"/>
        <v>0</v>
      </c>
      <c r="L15" s="29">
        <f t="shared" si="6"/>
        <v>0</v>
      </c>
    </row>
    <row r="16" spans="1:12" ht="154" x14ac:dyDescent="0.15">
      <c r="A16" s="17" t="s">
        <v>4</v>
      </c>
      <c r="B16" s="22">
        <v>0</v>
      </c>
      <c r="C16" s="22">
        <v>3</v>
      </c>
      <c r="D16" s="22">
        <v>0</v>
      </c>
      <c r="E16" s="22">
        <v>0</v>
      </c>
      <c r="F16" s="22">
        <v>0</v>
      </c>
      <c r="H16" s="29">
        <f t="shared" ref="H16:H24" si="7">B16/3*100</f>
        <v>0</v>
      </c>
      <c r="I16" s="29">
        <f t="shared" ref="I16:I24" si="8">C16/3*100</f>
        <v>100</v>
      </c>
      <c r="J16" s="29">
        <f t="shared" ref="J16:J24" si="9">D16/3*100</f>
        <v>0</v>
      </c>
      <c r="K16" s="29">
        <f t="shared" ref="K16:K24" si="10">E16/3*100</f>
        <v>0</v>
      </c>
      <c r="L16" s="29">
        <f t="shared" ref="L16:L24" si="11">F16/3*100</f>
        <v>0</v>
      </c>
    </row>
    <row r="17" spans="1:12" ht="140" x14ac:dyDescent="0.15">
      <c r="A17" s="17" t="s">
        <v>5</v>
      </c>
      <c r="B17" s="22">
        <v>0</v>
      </c>
      <c r="C17" s="22">
        <v>1</v>
      </c>
      <c r="D17" s="22">
        <v>2</v>
      </c>
      <c r="E17" s="22">
        <v>0</v>
      </c>
      <c r="F17" s="22">
        <v>0</v>
      </c>
      <c r="H17" s="29">
        <f t="shared" si="7"/>
        <v>0</v>
      </c>
      <c r="I17" s="29">
        <f t="shared" si="8"/>
        <v>33.333333333333329</v>
      </c>
      <c r="J17" s="29">
        <f t="shared" si="9"/>
        <v>66.666666666666657</v>
      </c>
      <c r="K17" s="29">
        <f t="shared" si="10"/>
        <v>0</v>
      </c>
      <c r="L17" s="29">
        <f t="shared" si="11"/>
        <v>0</v>
      </c>
    </row>
    <row r="18" spans="1:12" ht="168" x14ac:dyDescent="0.15">
      <c r="A18" s="17" t="s">
        <v>6</v>
      </c>
      <c r="B18" s="22">
        <v>0</v>
      </c>
      <c r="C18" s="22">
        <v>3</v>
      </c>
      <c r="D18" s="22">
        <v>0</v>
      </c>
      <c r="E18" s="22">
        <v>0</v>
      </c>
      <c r="F18" s="22">
        <v>0</v>
      </c>
      <c r="H18" s="29">
        <f t="shared" si="7"/>
        <v>0</v>
      </c>
      <c r="I18" s="29">
        <f t="shared" si="8"/>
        <v>100</v>
      </c>
      <c r="J18" s="29">
        <f t="shared" si="9"/>
        <v>0</v>
      </c>
      <c r="K18" s="29">
        <f t="shared" si="10"/>
        <v>0</v>
      </c>
      <c r="L18" s="29">
        <f t="shared" si="11"/>
        <v>0</v>
      </c>
    </row>
    <row r="19" spans="1:12" ht="140" x14ac:dyDescent="0.15">
      <c r="A19" s="17" t="s">
        <v>7</v>
      </c>
      <c r="B19" s="22">
        <v>0</v>
      </c>
      <c r="C19" s="22">
        <v>2</v>
      </c>
      <c r="D19" s="22">
        <v>1</v>
      </c>
      <c r="E19" s="22">
        <v>0</v>
      </c>
      <c r="F19" s="22">
        <v>0</v>
      </c>
      <c r="H19" s="29">
        <f t="shared" si="7"/>
        <v>0</v>
      </c>
      <c r="I19" s="29">
        <f t="shared" si="8"/>
        <v>66.666666666666657</v>
      </c>
      <c r="J19" s="29">
        <f t="shared" si="9"/>
        <v>33.333333333333329</v>
      </c>
      <c r="K19" s="29">
        <f t="shared" si="10"/>
        <v>0</v>
      </c>
      <c r="L19" s="29">
        <f t="shared" si="11"/>
        <v>0</v>
      </c>
    </row>
    <row r="20" spans="1:12" ht="112" x14ac:dyDescent="0.15">
      <c r="A20" s="17" t="s">
        <v>8</v>
      </c>
      <c r="B20" s="22">
        <v>0</v>
      </c>
      <c r="C20" s="22">
        <v>3</v>
      </c>
      <c r="D20" s="22">
        <v>0</v>
      </c>
      <c r="E20" s="22">
        <v>0</v>
      </c>
      <c r="F20" s="22">
        <v>0</v>
      </c>
      <c r="H20" s="29">
        <f t="shared" si="7"/>
        <v>0</v>
      </c>
      <c r="I20" s="29">
        <f t="shared" si="8"/>
        <v>100</v>
      </c>
      <c r="J20" s="29">
        <f t="shared" si="9"/>
        <v>0</v>
      </c>
      <c r="K20" s="29">
        <f t="shared" si="10"/>
        <v>0</v>
      </c>
      <c r="L20" s="29">
        <f t="shared" si="11"/>
        <v>0</v>
      </c>
    </row>
    <row r="21" spans="1:12" ht="126" x14ac:dyDescent="0.15">
      <c r="A21" s="17" t="s">
        <v>9</v>
      </c>
      <c r="B21" s="22">
        <v>0</v>
      </c>
      <c r="C21" s="22">
        <v>3</v>
      </c>
      <c r="D21" s="22">
        <v>0</v>
      </c>
      <c r="E21" s="22">
        <v>0</v>
      </c>
      <c r="F21" s="22">
        <v>0</v>
      </c>
      <c r="H21" s="29">
        <f t="shared" si="7"/>
        <v>0</v>
      </c>
      <c r="I21" s="29">
        <f t="shared" si="8"/>
        <v>100</v>
      </c>
      <c r="J21" s="29">
        <f t="shared" si="9"/>
        <v>0</v>
      </c>
      <c r="K21" s="29">
        <f t="shared" si="10"/>
        <v>0</v>
      </c>
      <c r="L21" s="29">
        <f t="shared" si="11"/>
        <v>0</v>
      </c>
    </row>
    <row r="22" spans="1:12" ht="126" x14ac:dyDescent="0.15">
      <c r="A22" s="17" t="s">
        <v>10</v>
      </c>
      <c r="B22" s="22">
        <v>0</v>
      </c>
      <c r="C22" s="22">
        <v>3</v>
      </c>
      <c r="D22" s="22">
        <v>0</v>
      </c>
      <c r="E22" s="22">
        <v>0</v>
      </c>
      <c r="F22" s="22">
        <v>0</v>
      </c>
      <c r="H22" s="29">
        <f t="shared" si="7"/>
        <v>0</v>
      </c>
      <c r="I22" s="29">
        <f t="shared" si="8"/>
        <v>100</v>
      </c>
      <c r="J22" s="29">
        <f t="shared" si="9"/>
        <v>0</v>
      </c>
      <c r="K22" s="29">
        <f t="shared" si="10"/>
        <v>0</v>
      </c>
      <c r="L22" s="29">
        <f t="shared" si="11"/>
        <v>0</v>
      </c>
    </row>
    <row r="23" spans="1:12" ht="98" x14ac:dyDescent="0.15">
      <c r="A23" s="17" t="s">
        <v>11</v>
      </c>
      <c r="B23" s="22">
        <v>1</v>
      </c>
      <c r="C23" s="22">
        <v>2</v>
      </c>
      <c r="D23" s="22">
        <v>0</v>
      </c>
      <c r="E23" s="22">
        <v>0</v>
      </c>
      <c r="F23" s="22">
        <v>0</v>
      </c>
      <c r="H23" s="29">
        <f t="shared" si="7"/>
        <v>33.333333333333329</v>
      </c>
      <c r="I23" s="29">
        <f t="shared" si="8"/>
        <v>66.666666666666657</v>
      </c>
      <c r="J23" s="29">
        <f t="shared" si="9"/>
        <v>0</v>
      </c>
      <c r="K23" s="29">
        <f t="shared" si="10"/>
        <v>0</v>
      </c>
      <c r="L23" s="29">
        <f t="shared" si="11"/>
        <v>0</v>
      </c>
    </row>
    <row r="24" spans="1:12" ht="98" x14ac:dyDescent="0.15">
      <c r="A24" s="17" t="s">
        <v>12</v>
      </c>
      <c r="B24" s="22">
        <v>0</v>
      </c>
      <c r="C24" s="22">
        <v>3</v>
      </c>
      <c r="D24" s="22">
        <v>0</v>
      </c>
      <c r="E24" s="22">
        <v>0</v>
      </c>
      <c r="F24" s="22">
        <v>0</v>
      </c>
      <c r="H24" s="29">
        <f t="shared" si="7"/>
        <v>0</v>
      </c>
      <c r="I24" s="29">
        <f t="shared" si="8"/>
        <v>100</v>
      </c>
      <c r="J24" s="29">
        <f t="shared" si="9"/>
        <v>0</v>
      </c>
      <c r="K24" s="29">
        <f t="shared" si="10"/>
        <v>0</v>
      </c>
      <c r="L24" s="29">
        <f t="shared" si="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DEB1-F7FD-B441-8C89-37AFE512EDCE}">
  <dimension ref="A1:K25"/>
  <sheetViews>
    <sheetView topLeftCell="A18" workbookViewId="0">
      <selection activeCell="D29" sqref="D29"/>
    </sheetView>
  </sheetViews>
  <sheetFormatPr baseColWidth="10" defaultRowHeight="13" x14ac:dyDescent="0.15"/>
  <cols>
    <col min="1" max="1" width="26.6640625" customWidth="1"/>
    <col min="2" max="2" width="20.1640625" customWidth="1"/>
    <col min="3" max="3" width="21.6640625" customWidth="1"/>
    <col min="4" max="4" width="20.6640625" customWidth="1"/>
    <col min="5" max="5" width="18.83203125" customWidth="1"/>
    <col min="6" max="6" width="19" customWidth="1"/>
  </cols>
  <sheetData>
    <row r="1" spans="1:11" ht="140" x14ac:dyDescent="0.15">
      <c r="A1" s="36"/>
      <c r="B1" s="11" t="s">
        <v>26</v>
      </c>
      <c r="C1" s="37" t="s">
        <v>27</v>
      </c>
      <c r="D1" s="37" t="s">
        <v>28</v>
      </c>
      <c r="E1" s="37" t="s">
        <v>29</v>
      </c>
    </row>
    <row r="2" spans="1:11" x14ac:dyDescent="0.15">
      <c r="A2" s="38">
        <v>1</v>
      </c>
      <c r="B2" s="26" t="s">
        <v>45</v>
      </c>
      <c r="C2" s="26" t="s">
        <v>51</v>
      </c>
      <c r="D2" s="26" t="s">
        <v>45</v>
      </c>
      <c r="E2" s="26" t="s">
        <v>51</v>
      </c>
    </row>
    <row r="3" spans="1:11" x14ac:dyDescent="0.15">
      <c r="A3" s="38">
        <v>2</v>
      </c>
      <c r="B3" s="26" t="s">
        <v>57</v>
      </c>
      <c r="C3" s="26" t="s">
        <v>57</v>
      </c>
      <c r="D3" s="26" t="s">
        <v>57</v>
      </c>
      <c r="E3" s="26" t="s">
        <v>57</v>
      </c>
    </row>
    <row r="4" spans="1:11" x14ac:dyDescent="0.15">
      <c r="A4" s="38">
        <v>3</v>
      </c>
      <c r="B4" s="26" t="s">
        <v>51</v>
      </c>
      <c r="C4" s="26" t="s">
        <v>51</v>
      </c>
      <c r="D4" s="26" t="s">
        <v>51</v>
      </c>
      <c r="E4" s="26" t="s">
        <v>51</v>
      </c>
    </row>
    <row r="7" spans="1:11" x14ac:dyDescent="0.15">
      <c r="A7" s="20" t="s">
        <v>82</v>
      </c>
      <c r="B7" s="22">
        <f>COUNTIF(B$2:B$4, "Rất không hài lòng")</f>
        <v>0</v>
      </c>
      <c r="C7" s="22">
        <f t="shared" ref="C7:E7" si="0">COUNTIF(C$2:C$4, "Rất không hài lòng")</f>
        <v>0</v>
      </c>
      <c r="D7" s="22">
        <f t="shared" si="0"/>
        <v>0</v>
      </c>
      <c r="E7" s="22">
        <f t="shared" si="0"/>
        <v>0</v>
      </c>
      <c r="H7">
        <v>0</v>
      </c>
      <c r="I7">
        <v>0</v>
      </c>
      <c r="J7">
        <v>0</v>
      </c>
      <c r="K7">
        <v>0</v>
      </c>
    </row>
    <row r="8" spans="1:11" x14ac:dyDescent="0.15">
      <c r="A8" s="20" t="s">
        <v>57</v>
      </c>
      <c r="B8" s="22">
        <f>COUNTIF(B2:B4, "Tương đối không hài lòng")</f>
        <v>1</v>
      </c>
      <c r="C8" s="22">
        <f t="shared" ref="C8:E8" si="1">COUNTIF(C2:C4, "Tương đối không hài lòng")</f>
        <v>1</v>
      </c>
      <c r="D8" s="22">
        <f t="shared" si="1"/>
        <v>1</v>
      </c>
      <c r="E8" s="22">
        <f t="shared" si="1"/>
        <v>1</v>
      </c>
      <c r="H8">
        <v>1</v>
      </c>
      <c r="I8">
        <v>1</v>
      </c>
      <c r="J8">
        <v>1</v>
      </c>
      <c r="K8">
        <v>1</v>
      </c>
    </row>
    <row r="9" spans="1:11" x14ac:dyDescent="0.15">
      <c r="A9" s="20" t="s">
        <v>51</v>
      </c>
      <c r="B9" s="22">
        <f>COUNTIF(B2:B4, "Trung lập")</f>
        <v>1</v>
      </c>
      <c r="C9" s="22">
        <f>COUNTIF(C2:C4, "Trung lập")</f>
        <v>2</v>
      </c>
      <c r="D9" s="22">
        <f>COUNTIF(D2:D4, "Trung lập")</f>
        <v>1</v>
      </c>
      <c r="E9" s="22">
        <f>COUNTIF(E2:E4, "Trung lập")</f>
        <v>2</v>
      </c>
      <c r="H9">
        <v>1</v>
      </c>
      <c r="I9">
        <v>2</v>
      </c>
      <c r="J9">
        <v>1</v>
      </c>
      <c r="K9">
        <v>2</v>
      </c>
    </row>
    <row r="10" spans="1:11" x14ac:dyDescent="0.15">
      <c r="A10" s="20" t="s">
        <v>45</v>
      </c>
      <c r="B10" s="22">
        <f>COUNTIF(B2:B4, "Tương đối hài lòng")</f>
        <v>1</v>
      </c>
      <c r="C10" s="22">
        <f t="shared" ref="C10:E10" si="2">COUNTIF(C2:C4, "Tương đối hài lòng")</f>
        <v>0</v>
      </c>
      <c r="D10" s="22">
        <f t="shared" si="2"/>
        <v>1</v>
      </c>
      <c r="E10" s="22">
        <f t="shared" si="2"/>
        <v>0</v>
      </c>
      <c r="H10">
        <v>1</v>
      </c>
      <c r="I10">
        <v>0</v>
      </c>
      <c r="J10">
        <v>1</v>
      </c>
      <c r="K10">
        <v>0</v>
      </c>
    </row>
    <row r="11" spans="1:11" x14ac:dyDescent="0.15">
      <c r="A11" s="20" t="s">
        <v>73</v>
      </c>
      <c r="B11" s="22">
        <f>COUNTIF(B2:B4, "Rất hài lòng")</f>
        <v>0</v>
      </c>
      <c r="C11" s="22">
        <f t="shared" ref="C11:E11" si="3">COUNTIF(C2:C4, "Rất hài lòng")</f>
        <v>0</v>
      </c>
      <c r="D11" s="22">
        <f t="shared" si="3"/>
        <v>0</v>
      </c>
      <c r="E11" s="22">
        <f t="shared" si="3"/>
        <v>0</v>
      </c>
      <c r="H11">
        <v>0</v>
      </c>
      <c r="I11">
        <v>0</v>
      </c>
      <c r="J11">
        <v>0</v>
      </c>
      <c r="K11">
        <v>0</v>
      </c>
    </row>
    <row r="14" spans="1:11" x14ac:dyDescent="0.15">
      <c r="A14" s="22"/>
      <c r="B14" s="20" t="s">
        <v>82</v>
      </c>
      <c r="C14" s="20" t="s">
        <v>57</v>
      </c>
      <c r="D14" s="20" t="s">
        <v>51</v>
      </c>
      <c r="E14" s="20" t="s">
        <v>45</v>
      </c>
      <c r="F14" s="20" t="s">
        <v>73</v>
      </c>
    </row>
    <row r="15" spans="1:11" ht="70" x14ac:dyDescent="0.15">
      <c r="A15" s="17" t="s">
        <v>26</v>
      </c>
      <c r="B15">
        <v>0</v>
      </c>
      <c r="C15">
        <v>1</v>
      </c>
      <c r="D15">
        <v>1</v>
      </c>
      <c r="E15">
        <v>1</v>
      </c>
      <c r="F15">
        <v>0</v>
      </c>
    </row>
    <row r="16" spans="1:11" ht="112" x14ac:dyDescent="0.15">
      <c r="A16" s="17" t="s">
        <v>27</v>
      </c>
      <c r="B16">
        <v>0</v>
      </c>
      <c r="C16">
        <v>1</v>
      </c>
      <c r="D16">
        <v>2</v>
      </c>
      <c r="E16">
        <v>0</v>
      </c>
      <c r="F16">
        <v>0</v>
      </c>
    </row>
    <row r="17" spans="1:6" ht="70" x14ac:dyDescent="0.15">
      <c r="A17" s="17" t="s">
        <v>28</v>
      </c>
      <c r="B17">
        <v>0</v>
      </c>
      <c r="C17">
        <v>1</v>
      </c>
      <c r="D17">
        <v>1</v>
      </c>
      <c r="E17">
        <v>1</v>
      </c>
      <c r="F17">
        <v>0</v>
      </c>
    </row>
    <row r="18" spans="1:6" ht="84" x14ac:dyDescent="0.15">
      <c r="A18" s="17" t="s">
        <v>29</v>
      </c>
      <c r="B18">
        <v>0</v>
      </c>
      <c r="C18">
        <v>1</v>
      </c>
      <c r="D18">
        <v>2</v>
      </c>
      <c r="E18">
        <v>0</v>
      </c>
      <c r="F18">
        <v>0</v>
      </c>
    </row>
    <row r="21" spans="1:6" x14ac:dyDescent="0.15">
      <c r="A21" s="22"/>
      <c r="B21" s="33" t="s">
        <v>82</v>
      </c>
      <c r="C21" s="33" t="s">
        <v>57</v>
      </c>
      <c r="D21" s="33" t="s">
        <v>51</v>
      </c>
      <c r="E21" s="33" t="s">
        <v>45</v>
      </c>
      <c r="F21" s="33" t="s">
        <v>73</v>
      </c>
    </row>
    <row r="22" spans="1:6" ht="70" x14ac:dyDescent="0.15">
      <c r="A22" s="11" t="s">
        <v>26</v>
      </c>
      <c r="B22" s="29">
        <f>B15/3*100</f>
        <v>0</v>
      </c>
      <c r="C22" s="29">
        <f t="shared" ref="C22:F22" si="4">C15/3*100</f>
        <v>33.333333333333329</v>
      </c>
      <c r="D22" s="29">
        <f t="shared" si="4"/>
        <v>33.333333333333329</v>
      </c>
      <c r="E22" s="29">
        <f t="shared" si="4"/>
        <v>33.333333333333329</v>
      </c>
      <c r="F22" s="29">
        <f t="shared" si="4"/>
        <v>0</v>
      </c>
    </row>
    <row r="23" spans="1:6" ht="112" x14ac:dyDescent="0.15">
      <c r="A23" s="34" t="s">
        <v>27</v>
      </c>
      <c r="B23" s="29">
        <f t="shared" ref="B23:F25" si="5">B16/3*100</f>
        <v>0</v>
      </c>
      <c r="C23" s="29">
        <f t="shared" si="5"/>
        <v>33.333333333333329</v>
      </c>
      <c r="D23" s="29">
        <f t="shared" si="5"/>
        <v>66.666666666666657</v>
      </c>
      <c r="E23" s="29">
        <f t="shared" si="5"/>
        <v>0</v>
      </c>
      <c r="F23" s="29">
        <f t="shared" si="5"/>
        <v>0</v>
      </c>
    </row>
    <row r="24" spans="1:6" ht="70" x14ac:dyDescent="0.15">
      <c r="A24" s="34" t="s">
        <v>28</v>
      </c>
      <c r="B24" s="29">
        <f t="shared" si="5"/>
        <v>0</v>
      </c>
      <c r="C24" s="29">
        <f t="shared" si="5"/>
        <v>33.333333333333329</v>
      </c>
      <c r="D24" s="29">
        <f t="shared" si="5"/>
        <v>33.333333333333329</v>
      </c>
      <c r="E24" s="29">
        <f t="shared" si="5"/>
        <v>33.333333333333329</v>
      </c>
      <c r="F24" s="29">
        <f t="shared" si="5"/>
        <v>0</v>
      </c>
    </row>
    <row r="25" spans="1:6" ht="84" x14ac:dyDescent="0.15">
      <c r="A25" s="34" t="s">
        <v>29</v>
      </c>
      <c r="B25" s="29">
        <f t="shared" si="5"/>
        <v>0</v>
      </c>
      <c r="C25" s="29">
        <f t="shared" si="5"/>
        <v>33.333333333333329</v>
      </c>
      <c r="D25" s="29">
        <f t="shared" si="5"/>
        <v>66.666666666666657</v>
      </c>
      <c r="E25" s="29">
        <f t="shared" si="5"/>
        <v>0</v>
      </c>
      <c r="F25" s="29">
        <f t="shared" si="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32C7-BE62-784F-A3E4-8D69FF6FC55B}">
  <dimension ref="A1:E18"/>
  <sheetViews>
    <sheetView workbookViewId="0">
      <selection activeCell="E32" sqref="E32"/>
    </sheetView>
  </sheetViews>
  <sheetFormatPr baseColWidth="10" defaultRowHeight="13" x14ac:dyDescent="0.15"/>
  <sheetData>
    <row r="1" spans="1:5" ht="17" thickBot="1" x14ac:dyDescent="0.2">
      <c r="A1" s="5" t="s">
        <v>41</v>
      </c>
      <c r="B1">
        <v>8.5</v>
      </c>
      <c r="D1" s="13">
        <v>8</v>
      </c>
      <c r="E1" s="32">
        <f>D1/15*100</f>
        <v>53.333333333333336</v>
      </c>
    </row>
    <row r="2" spans="1:5" ht="17" thickBot="1" x14ac:dyDescent="0.2">
      <c r="A2" s="5" t="s">
        <v>55</v>
      </c>
      <c r="B2">
        <v>17</v>
      </c>
      <c r="D2" s="15">
        <v>6</v>
      </c>
      <c r="E2" s="32">
        <f t="shared" ref="E2:E4" si="0">D2/15*100</f>
        <v>40</v>
      </c>
    </row>
    <row r="3" spans="1:5" ht="17" thickBot="1" x14ac:dyDescent="0.2">
      <c r="A3" s="5" t="s">
        <v>41</v>
      </c>
      <c r="B3">
        <v>8.5</v>
      </c>
      <c r="D3" s="15">
        <v>1</v>
      </c>
      <c r="E3" s="32">
        <f t="shared" si="0"/>
        <v>6.666666666666667</v>
      </c>
    </row>
    <row r="4" spans="1:5" ht="17" thickBot="1" x14ac:dyDescent="0.2">
      <c r="A4" s="5" t="s">
        <v>77</v>
      </c>
      <c r="B4">
        <v>11.5</v>
      </c>
      <c r="D4" s="15">
        <v>0</v>
      </c>
      <c r="E4" s="32">
        <f t="shared" si="0"/>
        <v>0</v>
      </c>
    </row>
    <row r="5" spans="1:5" x14ac:dyDescent="0.15">
      <c r="A5" s="5" t="s">
        <v>41</v>
      </c>
      <c r="B5">
        <v>8.5</v>
      </c>
    </row>
    <row r="6" spans="1:5" x14ac:dyDescent="0.15">
      <c r="A6" s="5" t="s">
        <v>77</v>
      </c>
      <c r="B6">
        <v>11.5</v>
      </c>
    </row>
    <row r="7" spans="1:5" x14ac:dyDescent="0.15">
      <c r="A7" s="5" t="s">
        <v>41</v>
      </c>
      <c r="B7">
        <v>8.5</v>
      </c>
    </row>
    <row r="8" spans="1:5" x14ac:dyDescent="0.15">
      <c r="A8" s="5" t="s">
        <v>49</v>
      </c>
      <c r="B8">
        <v>5.5</v>
      </c>
    </row>
    <row r="9" spans="1:5" x14ac:dyDescent="0.15">
      <c r="A9" s="5" t="s">
        <v>41</v>
      </c>
      <c r="B9">
        <v>8.5</v>
      </c>
    </row>
    <row r="11" spans="1:5" x14ac:dyDescent="0.15">
      <c r="A11" s="5" t="s">
        <v>41</v>
      </c>
    </row>
    <row r="12" spans="1:5" x14ac:dyDescent="0.15">
      <c r="A12" s="5" t="s">
        <v>41</v>
      </c>
      <c r="B12">
        <v>8.5</v>
      </c>
    </row>
    <row r="13" spans="1:5" x14ac:dyDescent="0.15">
      <c r="A13" s="5" t="s">
        <v>49</v>
      </c>
      <c r="B13">
        <v>5.5</v>
      </c>
    </row>
    <row r="14" spans="1:5" x14ac:dyDescent="0.15">
      <c r="A14" s="5" t="s">
        <v>49</v>
      </c>
      <c r="B14">
        <v>5.5</v>
      </c>
    </row>
    <row r="15" spans="1:5" x14ac:dyDescent="0.15">
      <c r="A15" s="5" t="s">
        <v>77</v>
      </c>
      <c r="B15">
        <v>11.5</v>
      </c>
    </row>
    <row r="16" spans="1:5" x14ac:dyDescent="0.15">
      <c r="A16" s="5" t="s">
        <v>41</v>
      </c>
      <c r="B16">
        <v>8.5</v>
      </c>
    </row>
    <row r="17" spans="1:2" x14ac:dyDescent="0.15">
      <c r="A17" s="5" t="s">
        <v>55</v>
      </c>
    </row>
    <row r="18" spans="1:2" x14ac:dyDescent="0.15">
      <c r="B18">
        <f>AVERAGE(B1:B17)</f>
        <v>9.1071428571428577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Responses</vt:lpstr>
      <vt:lpstr>Anh huong cua cac yeu to</vt:lpstr>
      <vt:lpstr>Tinh hinh co vl</vt:lpstr>
      <vt:lpstr>Thoi diem co vl</vt:lpstr>
      <vt:lpstr>CDR-IBM</vt:lpstr>
      <vt:lpstr>CTDT-IBM</vt:lpstr>
      <vt:lpstr>CDR-CSE</vt:lpstr>
      <vt:lpstr>CTDT-CSE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2021-01-28T04:45:23Z</dcterms:created>
  <dcterms:modified xsi:type="dcterms:W3CDTF">2021-03-22T16:06:52Z</dcterms:modified>
</cp:coreProperties>
</file>