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USSAMA\rentio\"/>
    </mc:Choice>
  </mc:AlternateContent>
  <xr:revisionPtr revIDLastSave="0" documentId="13_ncr:1_{68DE25BF-BF4A-4FBE-A4CE-BDE96B6D2FA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ain" sheetId="10" r:id="rId1"/>
    <sheet name="IMM" sheetId="7" r:id="rId2"/>
    <sheet name="UNIT" sheetId="6" r:id="rId3"/>
    <sheet name="CLT" sheetId="8" r:id="rId4"/>
    <sheet name="RECEPT" sheetId="11" r:id="rId5"/>
    <sheet name="RECEPT (2)" sheetId="12" r:id="rId6"/>
    <sheet name="IMMEUBLES" sheetId="5" r:id="rId7"/>
    <sheet name="REVENUS FONCIERS 2024" sheetId="4" r:id="rId8"/>
  </sheets>
  <definedNames>
    <definedName name="_xlnm._FilterDatabase" localSheetId="7" hidden="1">'REVENUS FONCIERS 2024'!$A$1:$N$24</definedName>
    <definedName name="_xlcn.WorksheetConnection_immeubles.xlsxCLT1" hidden="1">CLT[]</definedName>
    <definedName name="_xlcn.WorksheetConnection_immeubles.xlsxUNIT1" hidden="1">UNIT[]</definedName>
    <definedName name="_xlcn.WorksheetConnection_Table31" hidden="1">IMM[]</definedName>
    <definedName name="ANNE">main!$D$17</definedName>
    <definedName name="Client" localSheetId="5">MAIN[LOCATAIRE]</definedName>
    <definedName name="Client">MAIN[LOCATAIRE]</definedName>
    <definedName name="CltId" localSheetId="5">CLT[ID]</definedName>
    <definedName name="CltId">CLT[ID]</definedName>
    <definedName name="ImmId" localSheetId="5">IMM[ID]</definedName>
    <definedName name="ImmId">IMM[ID]</definedName>
    <definedName name="LOCATAIRE" localSheetId="5">MAIN[LOCATAIRE]</definedName>
    <definedName name="LOCATAIRE">MAIN[LOCATAIRE]</definedName>
    <definedName name="Loyer" localSheetId="5">MAIN[LOYER]</definedName>
    <definedName name="Loyer">MAIN[LOYER]</definedName>
    <definedName name="MOIS">main!$D$18</definedName>
    <definedName name="MONTH" localSheetId="5">MAIN[MOIS]</definedName>
    <definedName name="MONTH">MAIN[MOIS]</definedName>
    <definedName name="MT" localSheetId="5">MAIN[LOYER]</definedName>
    <definedName name="MT">MAIN[LOYER]</definedName>
    <definedName name="_xlnm.Print_Area" localSheetId="5">'RECEPT (2)'!$A$1:$E$23</definedName>
    <definedName name="UnitAddress">UNIT[ADDRESS]</definedName>
    <definedName name="UnitId" localSheetId="5">UNIT[ID]</definedName>
    <definedName name="UnitId">UNIT[ID]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IMM" connection="WorksheetConnection_Table3"/>
          <x15:modelTable id="UNIT" name="UNIT" connection="WorksheetConnection_immeubles.xlsx!UNIT"/>
          <x15:modelTable id="CLT" name="CLT" connection="WorksheetConnection_immeubles.xlsx!CLT"/>
        </x15:modelTables>
        <x15:modelRelationships>
          <x15:modelRelationship fromTable="UNIT" fromColumn="IMM" toTable="IMM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0" l="1"/>
  <c r="B2" i="10"/>
  <c r="T12" i="4"/>
  <c r="T16" i="4"/>
  <c r="T20" i="4"/>
  <c r="S9" i="4"/>
  <c r="S13" i="4"/>
  <c r="S17" i="4"/>
  <c r="S21" i="4"/>
  <c r="Q8" i="4" a="1"/>
  <c r="Q8" i="4" s="1"/>
  <c r="S8" i="4" s="1"/>
  <c r="G8" i="4"/>
  <c r="G25" i="4"/>
  <c r="G23" i="4"/>
  <c r="S20" i="4" l="1"/>
  <c r="S16" i="4"/>
  <c r="S12" i="4"/>
  <c r="T8" i="4"/>
  <c r="T19" i="4"/>
  <c r="T15" i="4"/>
  <c r="S19" i="4"/>
  <c r="S15" i="4"/>
  <c r="S11" i="4"/>
  <c r="T22" i="4"/>
  <c r="T18" i="4"/>
  <c r="T14" i="4"/>
  <c r="T10" i="4"/>
  <c r="S22" i="4"/>
  <c r="S18" i="4"/>
  <c r="S14" i="4"/>
  <c r="S10" i="4"/>
  <c r="T21" i="4"/>
  <c r="T17" i="4"/>
  <c r="T13" i="4"/>
  <c r="T9" i="4"/>
  <c r="T11" i="4"/>
  <c r="G24" i="4"/>
  <c r="H24" i="4" s="1"/>
  <c r="N24" i="4" l="1"/>
  <c r="N22" i="4"/>
  <c r="G6" i="4"/>
  <c r="G3" i="4"/>
  <c r="J24" i="4"/>
  <c r="L24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7" i="4"/>
  <c r="G5" i="4"/>
  <c r="G4" i="4"/>
  <c r="G2" i="4"/>
  <c r="H22" i="4" l="1"/>
  <c r="J22" i="4" s="1"/>
  <c r="L22" i="4" s="1"/>
  <c r="H12" i="4"/>
  <c r="J12" i="4" s="1"/>
  <c r="L12" i="4" s="1"/>
  <c r="M12" i="4" s="1"/>
  <c r="N12" i="4" s="1"/>
  <c r="H10" i="4"/>
  <c r="J10" i="4" s="1"/>
  <c r="L10" i="4" s="1"/>
  <c r="M10" i="4" s="1"/>
  <c r="N10" i="4" s="1"/>
  <c r="H2" i="4"/>
  <c r="H17" i="4"/>
  <c r="J17" i="4" s="1"/>
  <c r="L17" i="4" s="1"/>
  <c r="H5" i="4"/>
  <c r="J5" i="4" s="1"/>
  <c r="L5" i="4" s="1"/>
  <c r="M5" i="4" l="1"/>
  <c r="N5" i="4" s="1"/>
  <c r="M17" i="4"/>
  <c r="N17" i="4" s="1"/>
  <c r="J2" i="4"/>
  <c r="L2" i="4" s="1"/>
  <c r="M2" i="4" s="1"/>
  <c r="N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74CBA6-CA29-4862-BE0D-A94DB19B0E5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4242D51-2E0F-42F3-AE6B-3CA149351F24}" name="WorksheetConnection_immeubles.xlsx!CLT" type="102" refreshedVersion="8" minRefreshableVersion="5">
    <extLst>
      <ext xmlns:x15="http://schemas.microsoft.com/office/spreadsheetml/2010/11/main" uri="{DE250136-89BD-433C-8126-D09CA5730AF9}">
        <x15:connection id="CLT">
          <x15:rangePr sourceName="_xlcn.WorksheetConnection_immeubles.xlsxCLT1"/>
        </x15:connection>
      </ext>
    </extLst>
  </connection>
  <connection id="3" xr16:uid="{454E83AD-3ACC-4C92-A964-273E185D0546}" name="WorksheetConnection_immeubles.xlsx!UNIT" type="102" refreshedVersion="8" minRefreshableVersion="5">
    <extLst>
      <ext xmlns:x15="http://schemas.microsoft.com/office/spreadsheetml/2010/11/main" uri="{DE250136-89BD-433C-8126-D09CA5730AF9}">
        <x15:connection id="UNIT">
          <x15:rangePr sourceName="_xlcn.WorksheetConnection_immeubles.xlsxUNIT1"/>
        </x15:connection>
      </ext>
    </extLst>
  </connection>
  <connection id="4" xr16:uid="{776832BA-ACD2-4F88-9970-5C257C41CD17}" name="WorksheetConnection_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Table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<sst xmlns="http://schemas.openxmlformats.org/spreadsheetml/2006/main" count="319" uniqueCount="180">
  <si>
    <t>A703991</t>
  </si>
  <si>
    <t>BLOC T3 N°17 1ER ETG AV AL KIFAH CYM QAMRA</t>
  </si>
  <si>
    <t>QAIQACH TOUFIQ</t>
  </si>
  <si>
    <t>BLOC T1 N°8 MAGASIN RC AV AL KIFAH CYM QAMRA</t>
  </si>
  <si>
    <t>COTE D'OLIVIER</t>
  </si>
  <si>
    <t>BLOC T1 N°8 3EME ETG AV AL KIFAH CYM QAMRA</t>
  </si>
  <si>
    <t>BLOC T1 N°8 2EME ETG AV AL KIFAH CYM QAMRA</t>
  </si>
  <si>
    <t>KA190707</t>
  </si>
  <si>
    <t>BLOC T1 N°8 1ER ETG AV AL KIFAH CYM QAMRA</t>
  </si>
  <si>
    <t>BOUABIDI SAFAE</t>
  </si>
  <si>
    <t>AB635861</t>
  </si>
  <si>
    <t>BLOC T3 N°17 3EME ETG AV AL KIFAH CYM QAMRA</t>
  </si>
  <si>
    <t>ZILACHI MOHAMMED</t>
  </si>
  <si>
    <t>A471822</t>
  </si>
  <si>
    <t>BLOC T3 N°17 2EME ETG AV AL KIFAH CYM QAMRA</t>
  </si>
  <si>
    <t>BOUCHDOUK SAID</t>
  </si>
  <si>
    <t>AD204394</t>
  </si>
  <si>
    <t>IMM 11 CAVE AV MLY ALI CHERIF MASSIRA1 TEMARA</t>
  </si>
  <si>
    <t>BENAHI RADOUAN</t>
  </si>
  <si>
    <t>JE285588</t>
  </si>
  <si>
    <t>IMM 12 MAG N°2 AV MLY ALI CHERIF MASSIRA1 TEMARA</t>
  </si>
  <si>
    <t>ASFAJ ABDERAHMANE</t>
  </si>
  <si>
    <t>JA97490</t>
  </si>
  <si>
    <t>IMM 12 MAG N°1 AV MLY ALI CHERIF MASSIRA1 TEMARA</t>
  </si>
  <si>
    <t>OUDAOUD AZIZ</t>
  </si>
  <si>
    <t>46RUE ALGER CENTRE TEMARA</t>
  </si>
  <si>
    <t>FOURNIAUTO SARL</t>
  </si>
  <si>
    <t>A357851</t>
  </si>
  <si>
    <t>AV MLY ALI CHERIF N°3 MASSIRA1 TEMARA</t>
  </si>
  <si>
    <t>MELHAOUI MARIA</t>
  </si>
  <si>
    <t>NB MOIS</t>
  </si>
  <si>
    <t>LOYER</t>
  </si>
  <si>
    <t>CNI / IF</t>
  </si>
  <si>
    <t>LIEU</t>
  </si>
  <si>
    <t>LOCATAIRE</t>
  </si>
  <si>
    <t>TASSINE IMANE</t>
  </si>
  <si>
    <t>Q350453</t>
  </si>
  <si>
    <t>ARRONDI</t>
  </si>
  <si>
    <t>COTE PART</t>
  </si>
  <si>
    <t>MARYEM MOURID</t>
  </si>
  <si>
    <t>BJ473845</t>
  </si>
  <si>
    <t>TOTAL BRUT IMPOSABLE</t>
  </si>
  <si>
    <t>ABATTEMENT 40%</t>
  </si>
  <si>
    <t>SALAIRE NET IMPOSABLE</t>
  </si>
  <si>
    <t>REVENUS FONCIERS</t>
  </si>
  <si>
    <t>TOTAL NET IMPOSABLE</t>
  </si>
  <si>
    <t>BASE NET IMPOSABLE</t>
  </si>
  <si>
    <t>IR</t>
  </si>
  <si>
    <t>RABAT</t>
  </si>
  <si>
    <t>TEMARA</t>
  </si>
  <si>
    <t>BLOC T1 NO 8</t>
  </si>
  <si>
    <t>QAMRA CYM</t>
  </si>
  <si>
    <t>MAGASIN</t>
  </si>
  <si>
    <t>BLOC T3 NO 17</t>
  </si>
  <si>
    <t>MASSIRA 1</t>
  </si>
  <si>
    <t>AV AL KIFAH</t>
  </si>
  <si>
    <t>AV MLY ALI CHERIF</t>
  </si>
  <si>
    <t>MAGASIN NO 1</t>
  </si>
  <si>
    <t>MAGASIN NO 2</t>
  </si>
  <si>
    <t>IMM NO 9</t>
  </si>
  <si>
    <t>IMM NO 12</t>
  </si>
  <si>
    <t>SECT NO 5</t>
  </si>
  <si>
    <t>1ER ETG APT NO 1</t>
  </si>
  <si>
    <t>2EME ETG APT NO 2</t>
  </si>
  <si>
    <t>3EME ETG APT NO 3</t>
  </si>
  <si>
    <t>1ER ETG APT NO 2</t>
  </si>
  <si>
    <t>IMM NO 11</t>
  </si>
  <si>
    <t>HAY FIRDAOUS</t>
  </si>
  <si>
    <t>CAVE</t>
  </si>
  <si>
    <t>BKHOU YASSINE</t>
  </si>
  <si>
    <t>SH201490</t>
  </si>
  <si>
    <t>BLOC T3 N°17 MAGASIN RC AV AL KIFAH CYM QAMRA</t>
  </si>
  <si>
    <t>PARAMADAL</t>
  </si>
  <si>
    <t>BOUKACHA ASMAE</t>
  </si>
  <si>
    <t>AA87723</t>
  </si>
  <si>
    <t>IMM N° 9 SECT 5 AV MLY ALI CHERIF MASSIRA1 TEMARA</t>
  </si>
  <si>
    <t>2EME ETG APT NO 1</t>
  </si>
  <si>
    <t>3EME ETG APT NO 2</t>
  </si>
  <si>
    <t>VILLE</t>
  </si>
  <si>
    <t>ID</t>
  </si>
  <si>
    <t>ADDRESS</t>
  </si>
  <si>
    <t>DESIG</t>
  </si>
  <si>
    <t>M01</t>
  </si>
  <si>
    <t>M02</t>
  </si>
  <si>
    <t>M03</t>
  </si>
  <si>
    <t>M04</t>
  </si>
  <si>
    <t>M05</t>
  </si>
  <si>
    <t>IMM</t>
  </si>
  <si>
    <t>ETG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</si>
  <si>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</si>
  <si>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</si>
  <si>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</si>
  <si>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</si>
  <si>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</si>
  <si>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</si>
  <si>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</si>
  <si>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</si>
  <si>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</si>
  <si>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</si>
  <si>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</si>
  <si>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</si>
  <si>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AV AL KIFAH, QAMRA CYM</t>
  </si>
  <si>
    <t>AV MLY ALI CHERIF, MASSIRA 1</t>
  </si>
  <si>
    <t>HAY FIRDAOUS, MASSIRA 1</t>
  </si>
  <si>
    <t>MAG</t>
  </si>
  <si>
    <t>NO</t>
  </si>
  <si>
    <t>APT</t>
  </si>
  <si>
    <t>TYPE</t>
  </si>
  <si>
    <t>U13</t>
  </si>
  <si>
    <t>U14</t>
  </si>
  <si>
    <t>CAV</t>
  </si>
  <si>
    <t>NOM</t>
  </si>
  <si>
    <t>FORM</t>
  </si>
  <si>
    <t>PM</t>
  </si>
  <si>
    <t>PP</t>
  </si>
  <si>
    <t>MELHAOUI</t>
  </si>
  <si>
    <t>BENAHI</t>
  </si>
  <si>
    <t>OUDAOUD</t>
  </si>
  <si>
    <t>ASFAJ</t>
  </si>
  <si>
    <t>BOUKACHA</t>
  </si>
  <si>
    <t>BOUCHDOUK</t>
  </si>
  <si>
    <t>ZILACHI</t>
  </si>
  <si>
    <t>BOUABIDI</t>
  </si>
  <si>
    <t>BKHOU</t>
  </si>
  <si>
    <t>TASSINE</t>
  </si>
  <si>
    <t>MARYEM</t>
  </si>
  <si>
    <t>QAIQACH</t>
  </si>
  <si>
    <t>MARIA</t>
  </si>
  <si>
    <t>RADOUAN</t>
  </si>
  <si>
    <t>AZIZ</t>
  </si>
  <si>
    <t>ABDERAHMANE</t>
  </si>
  <si>
    <t>ASMAE</t>
  </si>
  <si>
    <t>SAID</t>
  </si>
  <si>
    <t>MOHAMMED</t>
  </si>
  <si>
    <t>SAFAE</t>
  </si>
  <si>
    <t>YASSINE</t>
  </si>
  <si>
    <t>IMANE</t>
  </si>
  <si>
    <t>MOURID</t>
  </si>
  <si>
    <t>TOUFIQ</t>
  </si>
  <si>
    <t>PRENOM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</si>
  <si>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</si>
  <si>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</si>
  <si>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</si>
  <si>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</si>
  <si>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</si>
  <si>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</si>
  <si>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</si>
  <si>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</si>
  <si>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</si>
  <si>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</si>
  <si>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</si>
  <si>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</si>
  <si>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</si>
  <si>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</si>
  <si>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</si>
  <si>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NP</t>
  </si>
  <si>
    <t>CIN</t>
  </si>
  <si>
    <t>MADDRESS</t>
  </si>
  <si>
    <t>RC</t>
  </si>
  <si>
    <t>46 RUE ALGER CENTRE TEMARA</t>
  </si>
  <si>
    <t>M06</t>
  </si>
  <si>
    <t>N46</t>
  </si>
  <si>
    <t>U15</t>
  </si>
  <si>
    <t>M15</t>
  </si>
  <si>
    <t>LOCATIRE ID</t>
  </si>
  <si>
    <t>UNIT ID</t>
  </si>
  <si>
    <t>MOIS</t>
  </si>
  <si>
    <t>DATE1</t>
  </si>
  <si>
    <t>DATE2</t>
  </si>
  <si>
    <t>#5500,00</t>
  </si>
  <si>
    <t>BLOC T3 N°17 2ER ETG AV AL KIFAH CYM QAMRA</t>
  </si>
  <si>
    <t>BLOC T3 N°17 3ER ETG AV AL KIFAH CYM QAMRA</t>
  </si>
  <si>
    <t>IMM N°9 SECT 5 1ER ETG AV MLY ALI CHERIF MASSIRA1 TEMARA</t>
  </si>
  <si>
    <t>IMM N°9 SECT 5 2EME ETG AV MLY ALI CHERIF MASSIRA1 TEMARA</t>
  </si>
  <si>
    <t>IMM N°9 SECT 5 3EME ETG AV MLY ALI CHERIF MASSIRA1 TEMARA</t>
  </si>
  <si>
    <t xml:space="preserve">trois mille trois cent soixante-sept </t>
  </si>
  <si>
    <t>Temara</t>
  </si>
  <si>
    <t>CENTRE, TEMARA</t>
  </si>
  <si>
    <t>46 Rue Alger Centre Temara</t>
  </si>
  <si>
    <t>Témara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</si>
</sst>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Aptos"/>
      <family val="2"/>
    </font>
    <font>
      <sz val="11"/>
      <color rgb="FF9C0006"/>
      <name val="Aptos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8" fillId="0" borderId="7" applyNumberFormat="0" applyFill="0" applyAlignment="0" applyProtection="0"/>
    <xf numFmtId="0" fontId="9" fillId="12" borderId="0" applyNumberFormat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0" fillId="10" borderId="0" xfId="0" applyFill="1"/>
    <xf numFmtId="0" fontId="0" fillId="11" borderId="0" xfId="0" applyFill="1"/>
    <xf numFmtId="0" fontId="2" fillId="10" borderId="0" xfId="0" applyFont="1" applyFill="1"/>
    <xf numFmtId="4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6" borderId="1" xfId="0" applyFont="1" applyFill="1" applyBorder="1"/>
    <xf numFmtId="0" fontId="5" fillId="6" borderId="1" xfId="0" applyFont="1" applyFill="1" applyBorder="1" applyAlignment="1">
      <alignment horizontal="left" vertical="center"/>
    </xf>
    <xf numFmtId="9" fontId="5" fillId="6" borderId="1" xfId="0" applyNumberFormat="1" applyFont="1" applyFill="1" applyBorder="1" applyAlignment="1">
      <alignment horizontal="center" vertical="center"/>
    </xf>
    <xf numFmtId="4" fontId="5" fillId="6" borderId="1" xfId="0" applyNumberFormat="1" applyFont="1" applyFill="1" applyBorder="1"/>
    <xf numFmtId="0" fontId="5" fillId="6" borderId="1" xfId="0" applyFont="1" applyFill="1" applyBorder="1" applyAlignment="1">
      <alignment horizontal="center"/>
    </xf>
    <xf numFmtId="4" fontId="5" fillId="6" borderId="1" xfId="0" applyNumberFormat="1" applyFont="1" applyFill="1" applyBorder="1" applyAlignment="1">
      <alignment horizontal="right" vertic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left" vertical="center"/>
    </xf>
    <xf numFmtId="9" fontId="5" fillId="7" borderId="1" xfId="0" applyNumberFormat="1" applyFont="1" applyFill="1" applyBorder="1" applyAlignment="1">
      <alignment horizontal="center" vertical="center"/>
    </xf>
    <xf numFmtId="4" fontId="5" fillId="7" borderId="1" xfId="0" applyNumberFormat="1" applyFont="1" applyFill="1" applyBorder="1"/>
    <xf numFmtId="0" fontId="5" fillId="7" borderId="1" xfId="0" applyFont="1" applyFill="1" applyBorder="1" applyAlignment="1">
      <alignment horizontal="center"/>
    </xf>
    <xf numFmtId="4" fontId="5" fillId="7" borderId="1" xfId="0" applyNumberFormat="1" applyFont="1" applyFill="1" applyBorder="1" applyAlignment="1">
      <alignment horizontal="right" vertical="center"/>
    </xf>
    <xf numFmtId="0" fontId="1" fillId="0" borderId="0" xfId="0" applyFont="1"/>
    <xf numFmtId="0" fontId="5" fillId="5" borderId="1" xfId="0" applyFont="1" applyFill="1" applyBorder="1"/>
    <xf numFmtId="0" fontId="5" fillId="5" borderId="1" xfId="0" applyFont="1" applyFill="1" applyBorder="1" applyAlignment="1">
      <alignment horizontal="left" vertical="center"/>
    </xf>
    <xf numFmtId="9" fontId="5" fillId="5" borderId="1" xfId="0" applyNumberFormat="1" applyFont="1" applyFill="1" applyBorder="1" applyAlignment="1">
      <alignment horizontal="center" vertical="center"/>
    </xf>
    <xf numFmtId="4" fontId="5" fillId="5" borderId="1" xfId="0" applyNumberFormat="1" applyFont="1" applyFill="1" applyBorder="1"/>
    <xf numFmtId="0" fontId="5" fillId="5" borderId="1" xfId="0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9" fontId="5" fillId="3" borderId="1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9" fontId="5" fillId="2" borderId="1" xfId="0" applyNumberFormat="1" applyFont="1" applyFill="1" applyBorder="1" applyAlignment="1">
      <alignment horizontal="center" vertical="center"/>
    </xf>
    <xf numFmtId="4" fontId="5" fillId="2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right" vertic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left" vertical="center"/>
    </xf>
    <xf numFmtId="9" fontId="5" fillId="8" borderId="1" xfId="0" applyNumberFormat="1" applyFont="1" applyFill="1" applyBorder="1" applyAlignment="1">
      <alignment horizontal="center" vertical="center"/>
    </xf>
    <xf numFmtId="4" fontId="5" fillId="8" borderId="1" xfId="0" applyNumberFormat="1" applyFont="1" applyFill="1" applyBorder="1"/>
    <xf numFmtId="0" fontId="5" fillId="8" borderId="1" xfId="0" applyFont="1" applyFill="1" applyBorder="1" applyAlignment="1">
      <alignment horizontal="center"/>
    </xf>
    <xf numFmtId="4" fontId="5" fillId="8" borderId="1" xfId="0" applyNumberFormat="1" applyFont="1" applyFill="1" applyBorder="1" applyAlignment="1">
      <alignment horizontal="right" vertical="center"/>
    </xf>
    <xf numFmtId="0" fontId="5" fillId="9" borderId="1" xfId="0" applyFont="1" applyFill="1" applyBorder="1"/>
    <xf numFmtId="0" fontId="5" fillId="9" borderId="1" xfId="0" applyFont="1" applyFill="1" applyBorder="1" applyAlignment="1">
      <alignment horizontal="left" vertical="center"/>
    </xf>
    <xf numFmtId="9" fontId="5" fillId="9" borderId="1" xfId="0" applyNumberFormat="1" applyFont="1" applyFill="1" applyBorder="1" applyAlignment="1">
      <alignment horizontal="center" vertical="center"/>
    </xf>
    <xf numFmtId="4" fontId="5" fillId="9" borderId="1" xfId="0" applyNumberFormat="1" applyFont="1" applyFill="1" applyBorder="1"/>
    <xf numFmtId="0" fontId="5" fillId="9" borderId="1" xfId="0" applyFont="1" applyFill="1" applyBorder="1" applyAlignment="1">
      <alignment horizontal="center"/>
    </xf>
    <xf numFmtId="4" fontId="5" fillId="9" borderId="1" xfId="0" applyNumberFormat="1" applyFont="1" applyFill="1" applyBorder="1" applyAlignment="1">
      <alignment horizontal="right" vertical="center"/>
    </xf>
    <xf numFmtId="4" fontId="5" fillId="0" borderId="0" xfId="0" applyNumberFormat="1" applyFont="1"/>
    <xf numFmtId="43" fontId="0" fillId="0" borderId="0" xfId="1" applyFont="1"/>
    <xf numFmtId="0" fontId="9" fillId="12" borderId="1" xfId="3" applyBorder="1"/>
    <xf numFmtId="0" fontId="9" fillId="12" borderId="1" xfId="3" applyBorder="1" applyAlignment="1">
      <alignment horizontal="left" vertical="center"/>
    </xf>
    <xf numFmtId="9" fontId="9" fillId="12" borderId="1" xfId="3" applyNumberFormat="1" applyBorder="1" applyAlignment="1">
      <alignment horizontal="center" vertical="center"/>
    </xf>
    <xf numFmtId="4" fontId="9" fillId="12" borderId="1" xfId="3" applyNumberFormat="1" applyBorder="1"/>
    <xf numFmtId="0" fontId="9" fillId="12" borderId="1" xfId="3" applyBorder="1" applyAlignment="1">
      <alignment horizontal="center"/>
    </xf>
    <xf numFmtId="4" fontId="9" fillId="12" borderId="1" xfId="3" applyNumberFormat="1" applyBorder="1" applyAlignment="1">
      <alignment horizontal="right" vertical="center"/>
    </xf>
    <xf numFmtId="0" fontId="8" fillId="0" borderId="7" xfId="2"/>
    <xf numFmtId="14" fontId="0" fillId="0" borderId="0" xfId="0" applyNumberFormat="1"/>
    <xf numFmtId="14" fontId="10" fillId="0" borderId="0" xfId="0" applyNumberFormat="1" applyFont="1" applyAlignment="1">
      <alignment horizontal="left" vertical="center"/>
    </xf>
    <xf numFmtId="0" fontId="11" fillId="0" borderId="0" xfId="0" applyFont="1"/>
    <xf numFmtId="2" fontId="12" fillId="0" borderId="0" xfId="1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4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4" fontId="1" fillId="8" borderId="4" xfId="0" applyNumberFormat="1" applyFont="1" applyFill="1" applyBorder="1" applyAlignment="1">
      <alignment horizontal="center" vertical="center"/>
    </xf>
    <xf numFmtId="4" fontId="1" fillId="8" borderId="6" xfId="0" applyNumberFormat="1" applyFont="1" applyFill="1" applyBorder="1" applyAlignment="1">
      <alignment horizontal="center" vertical="center"/>
    </xf>
    <xf numFmtId="4" fontId="1" fillId="9" borderId="4" xfId="0" applyNumberFormat="1" applyFont="1" applyFill="1" applyBorder="1" applyAlignment="1">
      <alignment horizontal="center" vertical="center"/>
    </xf>
    <xf numFmtId="4" fontId="1" fillId="9" borderId="6" xfId="0" applyNumberFormat="1" applyFont="1" applyFill="1" applyBorder="1" applyAlignment="1">
      <alignment horizontal="center" vertical="center"/>
    </xf>
    <xf numFmtId="4" fontId="5" fillId="8" borderId="4" xfId="0" applyNumberFormat="1" applyFont="1" applyFill="1" applyBorder="1" applyAlignment="1">
      <alignment horizontal="center" vertical="center"/>
    </xf>
    <xf numFmtId="4" fontId="5" fillId="8" borderId="6" xfId="0" applyNumberFormat="1" applyFont="1" applyFill="1" applyBorder="1" applyAlignment="1">
      <alignment horizontal="center" vertical="center"/>
    </xf>
    <xf numFmtId="9" fontId="5" fillId="8" borderId="4" xfId="0" applyNumberFormat="1" applyFont="1" applyFill="1" applyBorder="1" applyAlignment="1">
      <alignment horizontal="center" vertical="center"/>
    </xf>
    <xf numFmtId="9" fontId="5" fillId="8" borderId="6" xfId="0" applyNumberFormat="1" applyFont="1" applyFill="1" applyBorder="1" applyAlignment="1">
      <alignment horizontal="center" vertical="center"/>
    </xf>
    <xf numFmtId="4" fontId="5" fillId="9" borderId="4" xfId="0" applyNumberFormat="1" applyFont="1" applyFill="1" applyBorder="1" applyAlignment="1">
      <alignment horizontal="center" vertical="center"/>
    </xf>
    <xf numFmtId="4" fontId="5" fillId="9" borderId="6" xfId="0" applyNumberFormat="1" applyFont="1" applyFill="1" applyBorder="1" applyAlignment="1">
      <alignment horizontal="center" vertical="center"/>
    </xf>
    <xf numFmtId="9" fontId="5" fillId="9" borderId="4" xfId="0" applyNumberFormat="1" applyFont="1" applyFill="1" applyBorder="1" applyAlignment="1">
      <alignment horizontal="center" vertical="center"/>
    </xf>
    <xf numFmtId="9" fontId="5" fillId="9" borderId="6" xfId="0" applyNumberFormat="1" applyFont="1" applyFill="1" applyBorder="1" applyAlignment="1">
      <alignment horizontal="center" vertical="center"/>
    </xf>
    <xf numFmtId="4" fontId="1" fillId="6" borderId="4" xfId="0" applyNumberFormat="1" applyFont="1" applyFill="1" applyBorder="1" applyAlignment="1">
      <alignment horizontal="center" vertical="center"/>
    </xf>
    <xf numFmtId="4" fontId="1" fillId="6" borderId="5" xfId="0" applyNumberFormat="1" applyFont="1" applyFill="1" applyBorder="1" applyAlignment="1">
      <alignment horizontal="center" vertical="center"/>
    </xf>
    <xf numFmtId="4" fontId="1" fillId="6" borderId="6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6" xfId="0" applyNumberFormat="1" applyFont="1" applyFill="1" applyBorder="1" applyAlignment="1">
      <alignment horizontal="center" vertical="center"/>
    </xf>
    <xf numFmtId="4" fontId="1" fillId="7" borderId="4" xfId="0" applyNumberFormat="1" applyFont="1" applyFill="1" applyBorder="1" applyAlignment="1">
      <alignment horizontal="center" vertical="center"/>
    </xf>
    <xf numFmtId="4" fontId="1" fillId="7" borderId="5" xfId="0" applyNumberFormat="1" applyFont="1" applyFill="1" applyBorder="1" applyAlignment="1">
      <alignment horizontal="center" vertical="center"/>
    </xf>
    <xf numFmtId="4" fontId="1" fillId="7" borderId="6" xfId="0" applyNumberFormat="1" applyFont="1" applyFill="1" applyBorder="1" applyAlignment="1">
      <alignment horizontal="center" vertical="center"/>
    </xf>
    <xf numFmtId="4" fontId="1" fillId="5" borderId="4" xfId="0" applyNumberFormat="1" applyFont="1" applyFill="1" applyBorder="1" applyAlignment="1">
      <alignment horizontal="center" vertical="center"/>
    </xf>
    <xf numFmtId="4" fontId="1" fillId="5" borderId="5" xfId="0" applyNumberFormat="1" applyFont="1" applyFill="1" applyBorder="1" applyAlignment="1">
      <alignment horizontal="center" vertical="center"/>
    </xf>
    <xf numFmtId="4" fontId="1" fillId="5" borderId="6" xfId="0" applyNumberFormat="1" applyFont="1" applyFill="1" applyBorder="1" applyAlignment="1">
      <alignment horizontal="center" vertical="center"/>
    </xf>
    <xf numFmtId="4" fontId="1" fillId="3" borderId="4" xfId="0" applyNumberFormat="1" applyFont="1" applyFill="1" applyBorder="1" applyAlignment="1">
      <alignment horizontal="center" vertical="center"/>
    </xf>
    <xf numFmtId="4" fontId="1" fillId="3" borderId="5" xfId="0" applyNumberFormat="1" applyFont="1" applyFill="1" applyBorder="1" applyAlignment="1">
      <alignment horizontal="center" vertical="center"/>
    </xf>
    <xf numFmtId="4" fontId="1" fillId="3" borderId="6" xfId="0" applyNumberFormat="1" applyFont="1" applyFill="1" applyBorder="1" applyAlignment="1">
      <alignment horizontal="center" vertical="center"/>
    </xf>
    <xf numFmtId="4" fontId="5" fillId="7" borderId="4" xfId="0" applyNumberFormat="1" applyFont="1" applyFill="1" applyBorder="1" applyAlignment="1">
      <alignment horizontal="center" vertical="center"/>
    </xf>
    <xf numFmtId="4" fontId="5" fillId="7" borderId="5" xfId="0" applyNumberFormat="1" applyFont="1" applyFill="1" applyBorder="1" applyAlignment="1">
      <alignment horizontal="center" vertical="center"/>
    </xf>
    <xf numFmtId="4" fontId="5" fillId="7" borderId="6" xfId="0" applyNumberFormat="1" applyFont="1" applyFill="1" applyBorder="1" applyAlignment="1">
      <alignment horizontal="center" vertical="center"/>
    </xf>
    <xf numFmtId="4" fontId="5" fillId="5" borderId="4" xfId="0" applyNumberFormat="1" applyFont="1" applyFill="1" applyBorder="1" applyAlignment="1">
      <alignment horizontal="center" vertic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6" xfId="0" applyNumberFormat="1" applyFont="1" applyFill="1" applyBorder="1" applyAlignment="1">
      <alignment horizontal="center" vertical="center"/>
    </xf>
    <xf numFmtId="9" fontId="5" fillId="3" borderId="4" xfId="0" applyNumberFormat="1" applyFont="1" applyFill="1" applyBorder="1" applyAlignment="1">
      <alignment horizontal="center" vertical="center"/>
    </xf>
    <xf numFmtId="9" fontId="5" fillId="3" borderId="5" xfId="0" applyNumberFormat="1" applyFont="1" applyFill="1" applyBorder="1" applyAlignment="1">
      <alignment horizontal="center" vertical="center"/>
    </xf>
    <xf numFmtId="9" fontId="5" fillId="3" borderId="6" xfId="0" applyNumberFormat="1" applyFont="1" applyFill="1" applyBorder="1" applyAlignment="1">
      <alignment horizontal="center" vertical="center"/>
    </xf>
    <xf numFmtId="9" fontId="5" fillId="2" borderId="4" xfId="0" applyNumberFormat="1" applyFont="1" applyFill="1" applyBorder="1" applyAlignment="1">
      <alignment horizontal="center" vertical="center"/>
    </xf>
    <xf numFmtId="9" fontId="5" fillId="2" borderId="6" xfId="0" applyNumberFormat="1" applyFont="1" applyFill="1" applyBorder="1" applyAlignment="1">
      <alignment horizontal="center" vertical="center"/>
    </xf>
    <xf numFmtId="4" fontId="5" fillId="6" borderId="4" xfId="0" applyNumberFormat="1" applyFont="1" applyFill="1" applyBorder="1" applyAlignment="1">
      <alignment horizontal="center" vertical="center"/>
    </xf>
    <xf numFmtId="4" fontId="5" fillId="6" borderId="5" xfId="0" applyNumberFormat="1" applyFont="1" applyFill="1" applyBorder="1" applyAlignment="1">
      <alignment horizontal="center" vertical="center"/>
    </xf>
    <xf numFmtId="4" fontId="5" fillId="6" borderId="6" xfId="0" applyNumberFormat="1" applyFont="1" applyFill="1" applyBorder="1" applyAlignment="1">
      <alignment horizontal="center" vertical="center"/>
    </xf>
    <xf numFmtId="4" fontId="5" fillId="3" borderId="4" xfId="0" applyNumberFormat="1" applyFont="1" applyFill="1" applyBorder="1" applyAlignment="1">
      <alignment horizontal="center" vertical="center"/>
    </xf>
    <xf numFmtId="4" fontId="5" fillId="3" borderId="5" xfId="0" applyNumberFormat="1" applyFont="1" applyFill="1" applyBorder="1" applyAlignment="1">
      <alignment horizontal="center" vertical="center"/>
    </xf>
    <xf numFmtId="4" fontId="5" fillId="3" borderId="6" xfId="0" applyNumberFormat="1" applyFont="1" applyFill="1" applyBorder="1" applyAlignment="1">
      <alignment horizontal="center" vertical="center"/>
    </xf>
    <xf numFmtId="4" fontId="5" fillId="2" borderId="4" xfId="0" applyNumberFormat="1" applyFont="1" applyFill="1" applyBorder="1" applyAlignment="1">
      <alignment horizontal="center" vertical="center"/>
    </xf>
    <xf numFmtId="4" fontId="5" fillId="2" borderId="6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9" fontId="5" fillId="6" borderId="5" xfId="0" applyNumberFormat="1" applyFont="1" applyFill="1" applyBorder="1" applyAlignment="1">
      <alignment horizontal="center" vertical="center"/>
    </xf>
    <xf numFmtId="9" fontId="5" fillId="6" borderId="6" xfId="0" applyNumberFormat="1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9" fontId="5" fillId="5" borderId="5" xfId="0" applyNumberFormat="1" applyFont="1" applyFill="1" applyBorder="1" applyAlignment="1">
      <alignment horizontal="center" vertical="center"/>
    </xf>
    <xf numFmtId="9" fontId="5" fillId="5" borderId="6" xfId="0" applyNumberFormat="1" applyFont="1" applyFill="1" applyBorder="1" applyAlignment="1">
      <alignment horizontal="center" vertical="center"/>
    </xf>
    <xf numFmtId="9" fontId="5" fillId="7" borderId="4" xfId="0" applyNumberFormat="1" applyFont="1" applyFill="1" applyBorder="1" applyAlignment="1">
      <alignment horizontal="center" vertical="center"/>
    </xf>
    <xf numFmtId="9" fontId="5" fillId="7" borderId="5" xfId="0" applyNumberFormat="1" applyFont="1" applyFill="1" applyBorder="1" applyAlignment="1">
      <alignment horizontal="center" vertical="center"/>
    </xf>
    <xf numFmtId="9" fontId="5" fillId="7" borderId="6" xfId="0" applyNumberFormat="1" applyFont="1" applyFill="1" applyBorder="1" applyAlignment="1">
      <alignment horizontal="center" vertical="center"/>
    </xf>
  </cellXfs>
  <cellStyles count="4">
    <cellStyle name="Bad" xfId="3" builtinId="27"/>
    <cellStyle name="Comma" xfId="1" builtinId="3"/>
    <cellStyle name="Heading 3" xfId="2" builtinId="1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FFFF"/>
      <color rgb="FF6699FF"/>
      <color rgb="FFCC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37" Type="http://schemas.openxmlformats.org/officeDocument/2006/relationships/customXml" Target="../customXml/item2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14216</xdr:rowOff>
    </xdr:from>
    <xdr:to>
      <xdr:col>7</xdr:col>
      <xdr:colOff>1400178</xdr:colOff>
      <xdr:row>23</xdr:row>
      <xdr:rowOff>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E3476D-FDCF-5FFE-F9DC-31D27F7A6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35795" y="-921579"/>
          <a:ext cx="4005337" cy="5876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152400</xdr:rowOff>
    </xdr:from>
    <xdr:to>
      <xdr:col>1</xdr:col>
      <xdr:colOff>2636094</xdr:colOff>
      <xdr:row>36</xdr:row>
      <xdr:rowOff>53340</xdr:rowOff>
    </xdr:to>
    <xdr:pic>
      <xdr:nvPicPr>
        <xdr:cNvPr id="4" name="Image 3" descr="https://files.cdn-files-a.com/uploads/5147125/normal_67655b6e6af08.png">
          <a:extLst>
            <a:ext uri="{FF2B5EF4-FFF2-40B4-BE49-F238E27FC236}">
              <a16:creationId xmlns:a16="http://schemas.microsoft.com/office/drawing/2014/main" id="{89D1B7E8-F2F8-459B-855F-F38BF1ABD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" y="5303520"/>
          <a:ext cx="3961974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2602230</xdr:colOff>
      <xdr:row>29</xdr:row>
      <xdr:rowOff>156484</xdr:rowOff>
    </xdr:from>
    <xdr:to>
      <xdr:col>7</xdr:col>
      <xdr:colOff>57150</xdr:colOff>
      <xdr:row>36</xdr:row>
      <xdr:rowOff>57149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07C107-80A3-4896-AD35-EF022D943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8105" y="6071509"/>
          <a:ext cx="3731895" cy="12341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D34073-27DD-4E85-943A-B1FEA42DC485}" name="MAIN" displayName="MAIN" ref="A1:J15" totalsRowShown="0">
  <autoFilter ref="A1:J15" xr:uid="{4ED34073-27DD-4E85-943A-B1FEA42DC485}"/>
  <tableColumns count="10">
    <tableColumn id="1" xr3:uid="{778AD31A-6E9F-40D6-893B-6AA3FD733F59}" name="LOCATAIRE"/>
    <tableColumn id="2" xr3:uid="{F7B1E9AD-92CB-444B-8305-446512044F48}" name="LOCATIRE ID" dataDxfId="4">
      <calculatedColumnFormula>+_xlfn.XLOOKUP(MAIN[[#This Row],[LOCATAIRE]],CLT[NP],CLT[ID],"NOT FOUND",0)</calculatedColumnFormula>
    </tableColumn>
    <tableColumn id="3" xr3:uid="{43C682DC-9AAE-484E-978E-6571BC327E2D}" name="UNIT ID"/>
    <tableColumn id="4" xr3:uid="{83FF6769-B6A4-4C6C-9A11-1CD32440F137}" name="LOYER" dataCellStyle="Comma"/>
    <tableColumn id="5" xr3:uid="{2521BC66-21B4-4DFD-84F8-A1739CEB8762}" name="MOIS" dataDxfId="3" dataCellStyle="Comma">
      <calculatedColumnFormula>+MOIS</calculatedColumnFormula>
    </tableColumn>
    <tableColumn id="7" xr3:uid="{2AFEBF37-6C67-463E-A14F-D45F376AF584}" name="DATE1" dataDxfId="2" dataCellStyle="Comma">
      <calculatedColumnFormula>TODAY()</calculatedColumnFormula>
    </tableColumn>
    <tableColumn id="8" xr3:uid="{E452055D-B145-4D1E-A897-9E2162500F4D}" name="DATE2" dataDxfId="1" dataCellStyle="Comma">
      <calculatedColumnFormula>+EOMONTH(MAIN[[#This Row],[DATE1]],0)</calculatedColumnFormula>
    </tableColumn>
    <tableColumn id="12" xr3:uid="{7F845104-DA5E-4917-B5AE-4D5B436DC9CE}" name="ADDRESS" dataDxfId="0" dataCellStyle="Comma">
      <calculatedColumnFormula>_xlfn.XLOOKUP(MAIN[[#This Row],[UNIT ID]],UnitId,UnitAddress,"not found",0)</calculatedColumnFormula>
    </tableColumn>
    <tableColumn id="6" xr3:uid="{A5AB8081-CD18-4F9E-B9B9-0DEF8F16DBB0}" name="NO"/>
    <tableColumn id="10" xr3:uid="{267DED92-B10F-4FC9-A9BE-B73466BCDD85}" name="VIL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D7D85-872E-42AA-B51F-D17C75B08F73}" name="IMM" displayName="IMM" ref="A1:D7" totalsRowShown="0">
  <autoFilter ref="A1:D7" xr:uid="{F79D7D85-872E-42AA-B51F-D17C75B08F73}"/>
  <tableColumns count="4">
    <tableColumn id="1" xr3:uid="{04444C4C-918A-45E8-8A04-AEDF1C4E60EB}" name="ID"/>
    <tableColumn id="2" xr3:uid="{6E44F8F2-856D-4EC8-A195-9D8A368AC1E6}" name="DESIG"/>
    <tableColumn id="3" xr3:uid="{DF157C7A-F5BF-4BB0-AEA8-9D52BFF04E80}" name="VILLE"/>
    <tableColumn id="4" xr3:uid="{EF1BAE2F-78CD-488C-A17A-6ECEAB8C5731}" name="M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21D99-71B6-4FFE-9BB2-2827006B4481}" name="UNIT" displayName="UNIT" ref="A1:F16" totalsRowShown="0">
  <autoFilter ref="A1:F16" xr:uid="{F2921D99-71B6-4FFE-9BB2-2827006B4481}"/>
  <tableColumns count="6">
    <tableColumn id="1" xr3:uid="{9C62E49F-69F0-43D3-B9AD-133DCAA3E315}" name="ID"/>
    <tableColumn id="2" xr3:uid="{FD9C5E1D-3BCC-40C5-A6A6-596096B49822}" name="TYPE"/>
    <tableColumn id="3" xr3:uid="{B6F19D1A-B077-4580-A0E2-6DA2210E22B9}" name="IMM"/>
    <tableColumn id="4" xr3:uid="{FE41B968-7EDD-4334-920F-62C55F4E0FE9}" name="NO"/>
    <tableColumn id="5" xr3:uid="{9340E082-3621-43F1-A210-99EC9591C997}" name="ETG"/>
    <tableColumn id="7" xr3:uid="{2533C0B2-5255-42D7-8D14-62EEEFE071F5}" name="ADDRE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B00468-CC62-41B0-8F06-25791D76E78E}" name="CLT" displayName="CLT" ref="A1:F16" totalsRowShown="0">
  <autoFilter ref="A1:F16" xr:uid="{42B00468-CC62-41B0-8F06-25791D76E78E}"/>
  <tableColumns count="6">
    <tableColumn id="1" xr3:uid="{BC5AE35F-D227-47E4-BCA6-EFF9453F3656}" name="ID"/>
    <tableColumn id="2" xr3:uid="{9DF95C56-1325-4657-B06E-3CA4DEA22D36}" name="NP"/>
    <tableColumn id="3" xr3:uid="{F9F47523-B708-4122-B228-E2FB14820BEA}" name="NOM"/>
    <tableColumn id="4" xr3:uid="{0CBFF029-D968-4260-A9B3-DB4A34AED828}" name="PRENOM"/>
    <tableColumn id="5" xr3:uid="{09EC1B7D-9E43-427E-A385-BDE857FB41A0}" name="FORM"/>
    <tableColumn id="6" xr3:uid="{633DB176-FC7D-4C34-B429-07B4D2E9CAFD}" name="C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F383-E25E-4A74-B9D2-5B0E5AB2940F}">
  <sheetPr codeName="Sheet1"/>
  <dimension ref="A1:J18"/>
  <sheetViews>
    <sheetView tabSelected="1" workbookViewId="0">
      <selection activeCell="H10" sqref="H10"/>
    </sheetView>
  </sheetViews>
  <sheetFormatPr defaultRowHeight="15" x14ac:dyDescent="0.25"/>
  <cols>
    <col min="1" max="1" width="28.140625" customWidth="1"/>
    <col min="2" max="2" width="14" bestFit="1" customWidth="1"/>
    <col min="3" max="3" width="10" bestFit="1" customWidth="1"/>
    <col min="4" max="4" width="16.28515625" customWidth="1"/>
    <col min="6" max="7" width="10.7109375" bestFit="1" customWidth="1"/>
    <col min="8" max="8" width="60.28515625" customWidth="1"/>
  </cols>
  <sheetData>
    <row r="1" spans="1:10" x14ac:dyDescent="0.25">
      <c r="A1" t="s">
        <v>34</v>
      </c>
      <c r="B1" t="s">
        <v>164</v>
      </c>
      <c r="C1" t="s">
        <v>165</v>
      </c>
      <c r="D1" t="s">
        <v>31</v>
      </c>
      <c r="E1" t="s">
        <v>166</v>
      </c>
      <c r="F1" t="s">
        <v>167</v>
      </c>
      <c r="G1" t="s">
        <v>168</v>
      </c>
      <c r="H1" t="s">
        <v>80</v>
      </c>
      <c r="I1" t="s">
        <v>105</v>
      </c>
      <c r="J1" t="s">
        <v>78</v>
      </c>
    </row>
    <row r="2" spans="1:10" x14ac:dyDescent="0.25">
      <c r="A2" t="s">
        <v>26</v>
      </c>
      <c r="B2" t="str">
        <f>+_xlfn.XLOOKUP(MAIN[[#This Row],[LOCATAIRE]],CLT[NP],CLT[ID],"NOT FOUND",0)</f>
        <v>L01</v>
      </c>
      <c r="C2" t="s">
        <v>162</v>
      </c>
      <c r="D2" s="54">
        <v>5500</v>
      </c>
      <c r="E2">
        <v>6</v>
      </c>
      <c r="F2" s="62">
        <v>45809</v>
      </c>
      <c r="G2" s="62">
        <f>+EOMONTH(MAIN[[#This Row],[DATE1]],0)</f>
        <v>45838</v>
      </c>
      <c r="H2" s="54" t="s">
        <v>178</v>
      </c>
      <c r="I2">
        <v>128</v>
      </c>
      <c r="J2" t="s">
        <v>179</v>
      </c>
    </row>
    <row r="3" spans="1:10" x14ac:dyDescent="0.25">
      <c r="D3" s="54"/>
      <c r="F3" s="62"/>
      <c r="G3" s="62"/>
      <c r="H3" s="54"/>
    </row>
    <row r="4" spans="1:10" x14ac:dyDescent="0.25">
      <c r="D4" s="54"/>
      <c r="F4" s="62"/>
      <c r="G4" s="62"/>
      <c r="H4" s="54"/>
    </row>
    <row r="5" spans="1:10" x14ac:dyDescent="0.25">
      <c r="D5" s="54"/>
      <c r="F5" s="62"/>
      <c r="G5" s="62"/>
      <c r="H5" s="54"/>
    </row>
    <row r="6" spans="1:10" x14ac:dyDescent="0.25">
      <c r="D6" s="54"/>
      <c r="F6" s="62"/>
      <c r="G6" s="62"/>
      <c r="H6" s="54"/>
    </row>
    <row r="7" spans="1:10" x14ac:dyDescent="0.25">
      <c r="D7" s="54"/>
      <c r="F7" s="62"/>
      <c r="G7" s="62"/>
      <c r="H7" s="54"/>
    </row>
    <row r="8" spans="1:10" x14ac:dyDescent="0.25">
      <c r="D8" s="54"/>
      <c r="F8" s="62"/>
      <c r="G8" s="62"/>
      <c r="H8" s="54"/>
    </row>
    <row r="9" spans="1:10" x14ac:dyDescent="0.25">
      <c r="D9" s="54"/>
      <c r="F9" s="62"/>
      <c r="G9" s="62"/>
      <c r="H9" s="54"/>
    </row>
    <row r="10" spans="1:10" x14ac:dyDescent="0.25">
      <c r="D10" s="54"/>
      <c r="F10" s="62"/>
      <c r="G10" s="62"/>
      <c r="H10" s="54"/>
    </row>
    <row r="11" spans="1:10" x14ac:dyDescent="0.25">
      <c r="D11" s="54"/>
      <c r="F11" s="62"/>
      <c r="G11" s="62"/>
      <c r="H11" s="54"/>
    </row>
    <row r="12" spans="1:10" x14ac:dyDescent="0.25">
      <c r="D12" s="54"/>
      <c r="F12" s="62"/>
      <c r="G12" s="62"/>
      <c r="H12" s="54"/>
    </row>
    <row r="13" spans="1:10" x14ac:dyDescent="0.25">
      <c r="D13" s="54"/>
      <c r="F13" s="62"/>
      <c r="G13" s="62"/>
      <c r="H13" s="54"/>
    </row>
    <row r="14" spans="1:10" x14ac:dyDescent="0.25">
      <c r="D14" s="54"/>
      <c r="F14" s="62"/>
      <c r="G14" s="62"/>
      <c r="H14" s="54"/>
    </row>
    <row r="15" spans="1:10" x14ac:dyDescent="0.25">
      <c r="D15" s="54"/>
      <c r="F15" s="62"/>
      <c r="G15" s="62"/>
      <c r="H15" s="54"/>
    </row>
    <row r="17" spans="3:4" ht="15.75" thickBot="1" x14ac:dyDescent="0.3">
      <c r="C17" s="61"/>
      <c r="D17" s="61"/>
    </row>
    <row r="18" spans="3:4" ht="15.75" thickBot="1" x14ac:dyDescent="0.3">
      <c r="C18" s="61"/>
      <c r="D18" s="6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9040-7B83-4145-9F0C-33A96D220C73}">
  <sheetPr codeName="Sheet2"/>
  <dimension ref="A1:D7"/>
  <sheetViews>
    <sheetView workbookViewId="0">
      <selection activeCell="D5" sqref="D5"/>
    </sheetView>
  </sheetViews>
  <sheetFormatPr defaultRowHeight="15" x14ac:dyDescent="0.25"/>
  <cols>
    <col min="2" max="2" width="13.85546875" bestFit="1" customWidth="1"/>
    <col min="4" max="4" width="28.28515625" bestFit="1" customWidth="1"/>
  </cols>
  <sheetData>
    <row r="1" spans="1:4" x14ac:dyDescent="0.25">
      <c r="A1" t="s">
        <v>79</v>
      </c>
      <c r="B1" t="s">
        <v>81</v>
      </c>
      <c r="C1" t="s">
        <v>78</v>
      </c>
      <c r="D1" t="s">
        <v>157</v>
      </c>
    </row>
    <row r="2" spans="1:4" x14ac:dyDescent="0.25">
      <c r="A2" t="s">
        <v>82</v>
      </c>
      <c r="B2" t="s">
        <v>50</v>
      </c>
      <c r="C2" t="s">
        <v>48</v>
      </c>
      <c r="D2" t="s">
        <v>101</v>
      </c>
    </row>
    <row r="3" spans="1:4" x14ac:dyDescent="0.25">
      <c r="A3" t="s">
        <v>83</v>
      </c>
      <c r="B3" t="s">
        <v>53</v>
      </c>
      <c r="C3" t="s">
        <v>48</v>
      </c>
      <c r="D3" t="s">
        <v>101</v>
      </c>
    </row>
    <row r="4" spans="1:4" x14ac:dyDescent="0.25">
      <c r="A4" t="s">
        <v>84</v>
      </c>
      <c r="B4" t="s">
        <v>60</v>
      </c>
      <c r="C4" t="s">
        <v>49</v>
      </c>
      <c r="D4" t="s">
        <v>102</v>
      </c>
    </row>
    <row r="5" spans="1:4" x14ac:dyDescent="0.25">
      <c r="A5" t="s">
        <v>85</v>
      </c>
      <c r="B5" t="s">
        <v>59</v>
      </c>
      <c r="C5" t="s">
        <v>49</v>
      </c>
      <c r="D5" t="s">
        <v>102</v>
      </c>
    </row>
    <row r="6" spans="1:4" x14ac:dyDescent="0.25">
      <c r="A6" t="s">
        <v>86</v>
      </c>
      <c r="B6" t="s">
        <v>66</v>
      </c>
      <c r="C6" t="s">
        <v>49</v>
      </c>
      <c r="D6" t="s">
        <v>103</v>
      </c>
    </row>
    <row r="7" spans="1:4" x14ac:dyDescent="0.25">
      <c r="A7" t="s">
        <v>160</v>
      </c>
      <c r="B7" t="s">
        <v>161</v>
      </c>
      <c r="C7" t="s">
        <v>49</v>
      </c>
      <c r="D7" t="s">
        <v>177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7C29-DC78-4B72-96B7-ADC85789D4DF}">
  <sheetPr codeName="Sheet3"/>
  <dimension ref="A1:F16"/>
  <sheetViews>
    <sheetView workbookViewId="0">
      <selection activeCell="A2" sqref="A2:A16"/>
    </sheetView>
  </sheetViews>
  <sheetFormatPr defaultRowHeight="15" x14ac:dyDescent="0.25"/>
  <cols>
    <col min="6" max="6" width="59.140625" bestFit="1" customWidth="1"/>
  </cols>
  <sheetData>
    <row r="1" spans="1:6" x14ac:dyDescent="0.25">
      <c r="A1" t="s">
        <v>79</v>
      </c>
      <c r="B1" t="s">
        <v>107</v>
      </c>
      <c r="C1" t="s">
        <v>87</v>
      </c>
      <c r="D1" t="s">
        <v>105</v>
      </c>
      <c r="E1" t="s">
        <v>88</v>
      </c>
      <c r="F1" t="s">
        <v>80</v>
      </c>
    </row>
    <row r="2" spans="1:6" x14ac:dyDescent="0.25">
      <c r="A2" t="s">
        <v>89</v>
      </c>
      <c r="B2" t="s">
        <v>104</v>
      </c>
      <c r="C2" t="s">
        <v>82</v>
      </c>
      <c r="E2" t="s">
        <v>158</v>
      </c>
      <c r="F2" s="23" t="s">
        <v>3</v>
      </c>
    </row>
    <row r="3" spans="1:6" x14ac:dyDescent="0.25">
      <c r="A3" t="s">
        <v>90</v>
      </c>
      <c r="B3" t="s">
        <v>106</v>
      </c>
      <c r="C3" t="s">
        <v>82</v>
      </c>
      <c r="D3">
        <v>1</v>
      </c>
      <c r="E3">
        <v>1</v>
      </c>
      <c r="F3" t="s">
        <v>8</v>
      </c>
    </row>
    <row r="4" spans="1:6" x14ac:dyDescent="0.25">
      <c r="A4" t="s">
        <v>91</v>
      </c>
      <c r="B4" t="s">
        <v>106</v>
      </c>
      <c r="C4" t="s">
        <v>82</v>
      </c>
      <c r="D4">
        <v>2</v>
      </c>
      <c r="E4">
        <v>2</v>
      </c>
      <c r="F4" t="s">
        <v>6</v>
      </c>
    </row>
    <row r="5" spans="1:6" x14ac:dyDescent="0.25">
      <c r="A5" t="s">
        <v>92</v>
      </c>
      <c r="B5" t="s">
        <v>106</v>
      </c>
      <c r="C5" t="s">
        <v>82</v>
      </c>
      <c r="D5">
        <v>3</v>
      </c>
      <c r="E5">
        <v>3</v>
      </c>
      <c r="F5" t="s">
        <v>5</v>
      </c>
    </row>
    <row r="6" spans="1:6" x14ac:dyDescent="0.25">
      <c r="A6" t="s">
        <v>93</v>
      </c>
      <c r="B6" t="s">
        <v>104</v>
      </c>
      <c r="C6" t="s">
        <v>83</v>
      </c>
      <c r="E6" t="s">
        <v>158</v>
      </c>
      <c r="F6" t="s">
        <v>71</v>
      </c>
    </row>
    <row r="7" spans="1:6" x14ac:dyDescent="0.25">
      <c r="A7" t="s">
        <v>94</v>
      </c>
      <c r="B7" t="s">
        <v>106</v>
      </c>
      <c r="C7" t="s">
        <v>83</v>
      </c>
      <c r="D7">
        <v>1</v>
      </c>
      <c r="E7">
        <v>1</v>
      </c>
      <c r="F7" t="s">
        <v>1</v>
      </c>
    </row>
    <row r="8" spans="1:6" x14ac:dyDescent="0.25">
      <c r="A8" t="s">
        <v>95</v>
      </c>
      <c r="B8" t="s">
        <v>106</v>
      </c>
      <c r="C8" t="s">
        <v>83</v>
      </c>
      <c r="D8">
        <v>2</v>
      </c>
      <c r="E8">
        <v>2</v>
      </c>
      <c r="F8" t="s">
        <v>170</v>
      </c>
    </row>
    <row r="9" spans="1:6" x14ac:dyDescent="0.25">
      <c r="A9" t="s">
        <v>96</v>
      </c>
      <c r="B9" t="s">
        <v>106</v>
      </c>
      <c r="C9" t="s">
        <v>83</v>
      </c>
      <c r="D9">
        <v>3</v>
      </c>
      <c r="E9">
        <v>3</v>
      </c>
      <c r="F9" t="s">
        <v>171</v>
      </c>
    </row>
    <row r="10" spans="1:6" x14ac:dyDescent="0.25">
      <c r="A10" t="s">
        <v>97</v>
      </c>
      <c r="B10" t="s">
        <v>104</v>
      </c>
      <c r="C10" t="s">
        <v>84</v>
      </c>
      <c r="D10">
        <v>1</v>
      </c>
      <c r="E10" t="s">
        <v>158</v>
      </c>
      <c r="F10" t="s">
        <v>23</v>
      </c>
    </row>
    <row r="11" spans="1:6" x14ac:dyDescent="0.25">
      <c r="A11" t="s">
        <v>98</v>
      </c>
      <c r="B11" t="s">
        <v>104</v>
      </c>
      <c r="C11" t="s">
        <v>84</v>
      </c>
      <c r="D11">
        <v>2</v>
      </c>
      <c r="E11" t="s">
        <v>158</v>
      </c>
      <c r="F11" t="s">
        <v>20</v>
      </c>
    </row>
    <row r="12" spans="1:6" x14ac:dyDescent="0.25">
      <c r="A12" t="s">
        <v>99</v>
      </c>
      <c r="B12" t="s">
        <v>106</v>
      </c>
      <c r="C12" t="s">
        <v>85</v>
      </c>
      <c r="D12">
        <v>1</v>
      </c>
      <c r="E12">
        <v>1</v>
      </c>
      <c r="F12" t="s">
        <v>172</v>
      </c>
    </row>
    <row r="13" spans="1:6" x14ac:dyDescent="0.25">
      <c r="A13" t="s">
        <v>100</v>
      </c>
      <c r="B13" t="s">
        <v>106</v>
      </c>
      <c r="C13" t="s">
        <v>85</v>
      </c>
      <c r="D13">
        <v>2</v>
      </c>
      <c r="E13">
        <v>2</v>
      </c>
      <c r="F13" t="s">
        <v>173</v>
      </c>
    </row>
    <row r="14" spans="1:6" x14ac:dyDescent="0.25">
      <c r="A14" t="s">
        <v>108</v>
      </c>
      <c r="B14" t="s">
        <v>106</v>
      </c>
      <c r="C14" t="s">
        <v>85</v>
      </c>
      <c r="D14">
        <v>3</v>
      </c>
      <c r="E14">
        <v>3</v>
      </c>
      <c r="F14" t="s">
        <v>174</v>
      </c>
    </row>
    <row r="15" spans="1:6" x14ac:dyDescent="0.25">
      <c r="A15" t="s">
        <v>109</v>
      </c>
      <c r="B15" t="s">
        <v>110</v>
      </c>
      <c r="C15" t="s">
        <v>86</v>
      </c>
      <c r="F15" t="s">
        <v>17</v>
      </c>
    </row>
    <row r="16" spans="1:6" x14ac:dyDescent="0.25">
      <c r="A16" t="s">
        <v>162</v>
      </c>
      <c r="B16" t="s">
        <v>104</v>
      </c>
      <c r="C16" t="s">
        <v>163</v>
      </c>
      <c r="E16" t="s">
        <v>158</v>
      </c>
      <c r="F16" t="s">
        <v>159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BB43-0170-4EEA-994F-D499C7086395}">
  <sheetPr codeName="Sheet4"/>
  <dimension ref="A1:F16"/>
  <sheetViews>
    <sheetView workbookViewId="0">
      <selection activeCell="F2" sqref="F2:F16"/>
    </sheetView>
  </sheetViews>
  <sheetFormatPr defaultRowHeight="15" x14ac:dyDescent="0.25"/>
  <cols>
    <col min="2" max="2" width="20.85546875" bestFit="1" customWidth="1"/>
    <col min="3" max="4" width="20.85546875" customWidth="1"/>
    <col min="6" max="6" width="9.5703125" bestFit="1" customWidth="1"/>
  </cols>
  <sheetData>
    <row r="1" spans="1:6" x14ac:dyDescent="0.25">
      <c r="A1" t="s">
        <v>79</v>
      </c>
      <c r="B1" t="s">
        <v>155</v>
      </c>
      <c r="C1" t="s">
        <v>111</v>
      </c>
      <c r="D1" t="s">
        <v>139</v>
      </c>
      <c r="E1" t="s">
        <v>112</v>
      </c>
      <c r="F1" t="s">
        <v>156</v>
      </c>
    </row>
    <row r="2" spans="1:6" x14ac:dyDescent="0.25">
      <c r="A2" t="s">
        <v>140</v>
      </c>
      <c r="B2" t="s">
        <v>26</v>
      </c>
      <c r="C2" t="s">
        <v>26</v>
      </c>
      <c r="E2" t="s">
        <v>113</v>
      </c>
      <c r="F2">
        <v>3372655</v>
      </c>
    </row>
    <row r="3" spans="1:6" x14ac:dyDescent="0.25">
      <c r="A3" t="s">
        <v>141</v>
      </c>
      <c r="B3" t="s">
        <v>29</v>
      </c>
      <c r="C3" t="s">
        <v>115</v>
      </c>
      <c r="D3" t="s">
        <v>127</v>
      </c>
      <c r="E3" t="s">
        <v>114</v>
      </c>
      <c r="F3" t="s">
        <v>27</v>
      </c>
    </row>
    <row r="4" spans="1:6" x14ac:dyDescent="0.25">
      <c r="A4" t="s">
        <v>142</v>
      </c>
      <c r="B4" t="s">
        <v>18</v>
      </c>
      <c r="C4" t="s">
        <v>116</v>
      </c>
      <c r="D4" t="s">
        <v>128</v>
      </c>
      <c r="E4" t="s">
        <v>114</v>
      </c>
      <c r="F4" t="s">
        <v>16</v>
      </c>
    </row>
    <row r="5" spans="1:6" x14ac:dyDescent="0.25">
      <c r="A5" t="s">
        <v>143</v>
      </c>
      <c r="B5" t="s">
        <v>24</v>
      </c>
      <c r="C5" t="s">
        <v>117</v>
      </c>
      <c r="D5" t="s">
        <v>129</v>
      </c>
      <c r="E5" t="s">
        <v>114</v>
      </c>
      <c r="F5" t="s">
        <v>22</v>
      </c>
    </row>
    <row r="6" spans="1:6" x14ac:dyDescent="0.25">
      <c r="A6" t="s">
        <v>144</v>
      </c>
      <c r="B6" t="s">
        <v>21</v>
      </c>
      <c r="C6" t="s">
        <v>118</v>
      </c>
      <c r="D6" t="s">
        <v>130</v>
      </c>
      <c r="E6" t="s">
        <v>114</v>
      </c>
      <c r="F6" t="s">
        <v>19</v>
      </c>
    </row>
    <row r="7" spans="1:6" x14ac:dyDescent="0.25">
      <c r="A7" t="s">
        <v>145</v>
      </c>
      <c r="B7" t="s">
        <v>73</v>
      </c>
      <c r="C7" t="s">
        <v>119</v>
      </c>
      <c r="D7" t="s">
        <v>131</v>
      </c>
      <c r="E7" t="s">
        <v>114</v>
      </c>
      <c r="F7" t="s">
        <v>74</v>
      </c>
    </row>
    <row r="8" spans="1:6" x14ac:dyDescent="0.25">
      <c r="A8" t="s">
        <v>146</v>
      </c>
      <c r="B8" t="s">
        <v>15</v>
      </c>
      <c r="C8" t="s">
        <v>120</v>
      </c>
      <c r="D8" t="s">
        <v>132</v>
      </c>
      <c r="E8" t="s">
        <v>114</v>
      </c>
      <c r="F8" t="s">
        <v>13</v>
      </c>
    </row>
    <row r="9" spans="1:6" x14ac:dyDescent="0.25">
      <c r="A9" t="s">
        <v>147</v>
      </c>
      <c r="B9" t="s">
        <v>12</v>
      </c>
      <c r="C9" t="s">
        <v>121</v>
      </c>
      <c r="D9" t="s">
        <v>133</v>
      </c>
      <c r="E9" t="s">
        <v>114</v>
      </c>
      <c r="F9" t="s">
        <v>10</v>
      </c>
    </row>
    <row r="10" spans="1:6" x14ac:dyDescent="0.25">
      <c r="A10" t="s">
        <v>148</v>
      </c>
      <c r="B10" t="s">
        <v>9</v>
      </c>
      <c r="C10" t="s">
        <v>122</v>
      </c>
      <c r="D10" t="s">
        <v>134</v>
      </c>
      <c r="E10" t="s">
        <v>114</v>
      </c>
      <c r="F10" t="s">
        <v>7</v>
      </c>
    </row>
    <row r="11" spans="1:6" x14ac:dyDescent="0.25">
      <c r="A11" t="s">
        <v>149</v>
      </c>
      <c r="B11" t="s">
        <v>69</v>
      </c>
      <c r="C11" t="s">
        <v>123</v>
      </c>
      <c r="D11" t="s">
        <v>135</v>
      </c>
      <c r="E11" t="s">
        <v>114</v>
      </c>
      <c r="F11" t="s">
        <v>70</v>
      </c>
    </row>
    <row r="12" spans="1:6" x14ac:dyDescent="0.25">
      <c r="A12" t="s">
        <v>150</v>
      </c>
      <c r="B12" t="s">
        <v>35</v>
      </c>
      <c r="C12" t="s">
        <v>124</v>
      </c>
      <c r="D12" t="s">
        <v>136</v>
      </c>
      <c r="E12" t="s">
        <v>114</v>
      </c>
      <c r="F12" t="s">
        <v>36</v>
      </c>
    </row>
    <row r="13" spans="1:6" x14ac:dyDescent="0.25">
      <c r="A13" t="s">
        <v>151</v>
      </c>
      <c r="B13" t="s">
        <v>39</v>
      </c>
      <c r="C13" t="s">
        <v>125</v>
      </c>
      <c r="D13" t="s">
        <v>137</v>
      </c>
      <c r="E13" t="s">
        <v>114</v>
      </c>
      <c r="F13" t="s">
        <v>40</v>
      </c>
    </row>
    <row r="14" spans="1:6" x14ac:dyDescent="0.25">
      <c r="A14" t="s">
        <v>152</v>
      </c>
      <c r="B14" t="s">
        <v>4</v>
      </c>
      <c r="C14" t="s">
        <v>4</v>
      </c>
      <c r="E14" t="s">
        <v>113</v>
      </c>
      <c r="F14">
        <v>3346128</v>
      </c>
    </row>
    <row r="15" spans="1:6" x14ac:dyDescent="0.25">
      <c r="A15" t="s">
        <v>153</v>
      </c>
      <c r="B15" t="s">
        <v>2</v>
      </c>
      <c r="C15" t="s">
        <v>126</v>
      </c>
      <c r="D15" t="s">
        <v>138</v>
      </c>
      <c r="E15" t="s">
        <v>114</v>
      </c>
      <c r="F15" t="s">
        <v>0</v>
      </c>
    </row>
    <row r="16" spans="1:6" x14ac:dyDescent="0.25">
      <c r="A16" t="s">
        <v>154</v>
      </c>
      <c r="B16" t="s">
        <v>72</v>
      </c>
      <c r="C16" t="s">
        <v>72</v>
      </c>
      <c r="E16" t="s">
        <v>113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58C1-3A40-417F-B767-E0452FBBBC1C}">
  <dimension ref="A4:A23"/>
  <sheetViews>
    <sheetView view="pageLayout" zoomScaleNormal="134" workbookViewId="0">
      <selection activeCell="A14" sqref="A14:XFD14"/>
    </sheetView>
  </sheetViews>
  <sheetFormatPr defaultRowHeight="15" x14ac:dyDescent="0.25"/>
  <cols>
    <col min="1" max="1" width="11.5703125" customWidth="1"/>
    <col min="2" max="2" width="6.5703125" customWidth="1"/>
    <col min="3" max="3" width="5.42578125" customWidth="1"/>
    <col min="7" max="7" width="11.42578125" customWidth="1"/>
    <col min="8" max="8" width="20" customWidth="1"/>
  </cols>
  <sheetData>
    <row r="4" ht="5.25" customHeight="1" x14ac:dyDescent="0.25"/>
    <row r="5" ht="15.75" customHeight="1" x14ac:dyDescent="0.25"/>
    <row r="6" ht="15" customHeight="1" x14ac:dyDescent="0.25"/>
    <row r="10" ht="6.75" customHeight="1" x14ac:dyDescent="0.25"/>
    <row r="11" ht="14.25" customHeight="1" x14ac:dyDescent="0.25"/>
    <row r="12" ht="11.25" customHeight="1" x14ac:dyDescent="0.25"/>
    <row r="13" ht="10.5" customHeight="1" x14ac:dyDescent="0.25"/>
    <row r="14" ht="12" customHeight="1" x14ac:dyDescent="0.25"/>
    <row r="18" ht="9.75" customHeight="1" x14ac:dyDescent="0.25"/>
    <row r="23" ht="21" customHeight="1" x14ac:dyDescent="0.25"/>
  </sheetData>
  <pageMargins left="0.7" right="0.7" top="0.75" bottom="0.75" header="0.3" footer="0.3"/>
  <pageSetup paperSize="1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0D1A-BFB3-4E2A-A1C8-6D1F59081F42}">
  <sheetPr>
    <pageSetUpPr fitToPage="1"/>
  </sheetPr>
  <dimension ref="A1:E23"/>
  <sheetViews>
    <sheetView view="pageLayout" zoomScaleNormal="134" workbookViewId="0">
      <selection activeCell="E23" sqref="E23"/>
    </sheetView>
  </sheetViews>
  <sheetFormatPr defaultRowHeight="15" x14ac:dyDescent="0.25"/>
  <cols>
    <col min="2" max="2" width="9.7109375" bestFit="1" customWidth="1"/>
    <col min="4" max="4" width="11.28515625" customWidth="1"/>
    <col min="5" max="5" width="19.5703125" customWidth="1"/>
  </cols>
  <sheetData>
    <row r="1" spans="1:5" x14ac:dyDescent="0.25">
      <c r="A1" s="64"/>
      <c r="B1" s="64"/>
      <c r="C1" s="64"/>
      <c r="D1" s="64"/>
      <c r="E1" s="64"/>
    </row>
    <row r="2" spans="1:5" x14ac:dyDescent="0.25">
      <c r="A2" s="64"/>
      <c r="B2" s="64"/>
      <c r="C2" s="64"/>
      <c r="D2" s="64"/>
      <c r="E2" s="64"/>
    </row>
    <row r="3" spans="1:5" x14ac:dyDescent="0.25">
      <c r="A3" s="64"/>
      <c r="B3" s="64"/>
      <c r="C3" s="64"/>
      <c r="D3" s="64"/>
      <c r="E3" s="64"/>
    </row>
    <row r="4" spans="1:5" ht="5.25" customHeight="1" x14ac:dyDescent="0.25">
      <c r="A4" s="64"/>
      <c r="B4" s="64"/>
      <c r="C4" s="64"/>
      <c r="D4" s="64"/>
      <c r="E4" s="64"/>
    </row>
    <row r="5" spans="1:5" ht="15.75" customHeight="1" x14ac:dyDescent="0.25">
      <c r="A5" s="64"/>
      <c r="B5" s="64"/>
      <c r="C5" s="64"/>
      <c r="D5" s="64"/>
      <c r="E5" s="64"/>
    </row>
    <row r="6" spans="1:5" ht="15" customHeight="1" x14ac:dyDescent="0.25">
      <c r="A6" s="64"/>
      <c r="B6" s="64"/>
      <c r="C6" s="64"/>
      <c r="D6" s="64"/>
      <c r="E6" s="67" t="s">
        <v>169</v>
      </c>
    </row>
    <row r="7" spans="1:5" x14ac:dyDescent="0.25">
      <c r="A7" s="64"/>
      <c r="B7" s="64"/>
      <c r="C7" s="69" t="s">
        <v>26</v>
      </c>
      <c r="D7" s="69"/>
      <c r="E7" s="69"/>
    </row>
    <row r="8" spans="1:5" x14ac:dyDescent="0.25">
      <c r="A8" s="64"/>
      <c r="B8" s="71" t="s">
        <v>175</v>
      </c>
      <c r="C8" s="71"/>
      <c r="D8" s="71"/>
      <c r="E8" s="71"/>
    </row>
    <row r="9" spans="1:5" x14ac:dyDescent="0.25">
      <c r="A9" s="64"/>
      <c r="B9" s="72"/>
      <c r="C9" s="73"/>
      <c r="D9" s="73"/>
      <c r="E9" s="73"/>
    </row>
    <row r="10" spans="1:5" ht="6.75" customHeight="1" x14ac:dyDescent="0.25">
      <c r="A10" s="64"/>
      <c r="B10" s="64"/>
      <c r="C10" s="64"/>
      <c r="D10" s="64"/>
      <c r="E10" s="64"/>
    </row>
    <row r="11" spans="1:5" ht="14.25" customHeight="1" x14ac:dyDescent="0.25">
      <c r="A11" s="64"/>
      <c r="B11" s="64"/>
      <c r="C11" s="74"/>
      <c r="D11" s="74"/>
      <c r="E11" s="74"/>
    </row>
    <row r="12" spans="1:5" ht="13.5" customHeight="1" x14ac:dyDescent="0.25">
      <c r="A12" s="64"/>
      <c r="B12" s="65">
        <v>5500</v>
      </c>
      <c r="C12" s="64"/>
      <c r="D12" s="64"/>
      <c r="E12" s="64"/>
    </row>
    <row r="13" spans="1:5" ht="9.75" customHeight="1" x14ac:dyDescent="0.25">
      <c r="A13" s="64"/>
      <c r="B13" s="64"/>
      <c r="C13" s="64"/>
      <c r="D13" s="64"/>
      <c r="E13" s="63">
        <v>45658</v>
      </c>
    </row>
    <row r="14" spans="1:5" ht="10.5" customHeight="1" x14ac:dyDescent="0.25">
      <c r="A14" s="64"/>
      <c r="B14" s="64"/>
      <c r="C14" s="64"/>
      <c r="D14" s="64"/>
      <c r="E14" s="63">
        <v>45688</v>
      </c>
    </row>
    <row r="15" spans="1:5" x14ac:dyDescent="0.25">
      <c r="A15" s="64"/>
      <c r="B15" s="64"/>
      <c r="C15" s="64"/>
      <c r="D15" s="64"/>
      <c r="E15" s="64"/>
    </row>
    <row r="16" spans="1:5" x14ac:dyDescent="0.25">
      <c r="A16" s="64"/>
      <c r="B16" s="64"/>
      <c r="C16" s="64"/>
      <c r="D16" s="64"/>
      <c r="E16" s="64"/>
    </row>
    <row r="17" spans="1:5" x14ac:dyDescent="0.25">
      <c r="A17" s="64"/>
      <c r="B17" s="64"/>
      <c r="C17" s="64"/>
      <c r="D17" s="64"/>
      <c r="E17" s="64"/>
    </row>
    <row r="18" spans="1:5" ht="4.5" customHeight="1" x14ac:dyDescent="0.25">
      <c r="A18" s="64"/>
      <c r="B18" s="64"/>
      <c r="C18" s="64"/>
      <c r="D18" s="64"/>
      <c r="E18" s="64"/>
    </row>
    <row r="19" spans="1:5" x14ac:dyDescent="0.25">
      <c r="A19" s="64"/>
      <c r="B19" s="66">
        <v>5500</v>
      </c>
      <c r="C19" s="70" t="s">
        <v>176</v>
      </c>
      <c r="D19" s="71"/>
      <c r="E19" s="68">
        <v>45688</v>
      </c>
    </row>
    <row r="20" spans="1:5" x14ac:dyDescent="0.25">
      <c r="A20" s="64"/>
      <c r="B20" s="64"/>
      <c r="C20" s="64"/>
      <c r="D20" s="64"/>
      <c r="E20" s="64"/>
    </row>
    <row r="21" spans="1:5" ht="15" customHeight="1" x14ac:dyDescent="0.25">
      <c r="A21" s="64"/>
      <c r="B21" s="64"/>
      <c r="C21" s="64"/>
      <c r="D21" s="64"/>
      <c r="E21" s="64"/>
    </row>
    <row r="22" spans="1:5" x14ac:dyDescent="0.25">
      <c r="A22" s="64"/>
      <c r="B22" s="64"/>
      <c r="C22" s="64"/>
      <c r="D22" s="64"/>
      <c r="E22" s="64"/>
    </row>
    <row r="23" spans="1:5" ht="21" customHeight="1" x14ac:dyDescent="0.25"/>
  </sheetData>
  <mergeCells count="5">
    <mergeCell ref="C7:E7"/>
    <mergeCell ref="C19:D19"/>
    <mergeCell ref="B9:E9"/>
    <mergeCell ref="C11:E11"/>
    <mergeCell ref="B8:E8"/>
  </mergeCells>
  <printOptions verticalCentered="1"/>
  <pageMargins left="0" right="0" top="0" bottom="0" header="0" footer="0"/>
  <pageSetup paperSize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7AD-084F-4116-A522-676208FCCD34}">
  <sheetPr codeName="Sheet6"/>
  <dimension ref="A1:G21"/>
  <sheetViews>
    <sheetView showGridLines="0" workbookViewId="0">
      <selection activeCell="B21" activeCellId="13" sqref="B3 B4 B5 B6 B8 B9 B10 B11 B14 B15 B17 B18 B19 B21"/>
    </sheetView>
  </sheetViews>
  <sheetFormatPr defaultColWidth="11.42578125" defaultRowHeight="15" x14ac:dyDescent="0.25"/>
  <cols>
    <col min="1" max="1" width="17.28515625" customWidth="1"/>
    <col min="2" max="2" width="20" customWidth="1"/>
  </cols>
  <sheetData>
    <row r="1" spans="1:7" x14ac:dyDescent="0.25">
      <c r="A1" s="5" t="s">
        <v>48</v>
      </c>
      <c r="B1" s="3"/>
      <c r="C1" s="3"/>
      <c r="D1" s="3"/>
      <c r="E1" s="3"/>
      <c r="F1" s="3"/>
      <c r="G1" s="3"/>
    </row>
    <row r="2" spans="1:7" x14ac:dyDescent="0.25">
      <c r="A2" s="4"/>
      <c r="B2" s="4" t="s">
        <v>50</v>
      </c>
      <c r="C2" s="4" t="s">
        <v>55</v>
      </c>
      <c r="D2" s="4"/>
      <c r="E2" s="4"/>
      <c r="F2" s="4"/>
      <c r="G2" s="4" t="s">
        <v>51</v>
      </c>
    </row>
    <row r="3" spans="1:7" x14ac:dyDescent="0.25">
      <c r="B3" t="s">
        <v>52</v>
      </c>
    </row>
    <row r="4" spans="1:7" x14ac:dyDescent="0.25">
      <c r="B4" t="s">
        <v>62</v>
      </c>
    </row>
    <row r="5" spans="1:7" x14ac:dyDescent="0.25">
      <c r="B5" t="s">
        <v>63</v>
      </c>
    </row>
    <row r="6" spans="1:7" x14ac:dyDescent="0.25">
      <c r="B6" t="s">
        <v>64</v>
      </c>
    </row>
    <row r="7" spans="1:7" x14ac:dyDescent="0.25">
      <c r="A7" s="4"/>
      <c r="B7" s="4" t="s">
        <v>53</v>
      </c>
      <c r="C7" s="4" t="s">
        <v>55</v>
      </c>
      <c r="D7" s="4"/>
      <c r="E7" s="4"/>
      <c r="F7" s="4"/>
      <c r="G7" s="4" t="s">
        <v>51</v>
      </c>
    </row>
    <row r="8" spans="1:7" x14ac:dyDescent="0.25">
      <c r="B8" t="s">
        <v>52</v>
      </c>
    </row>
    <row r="9" spans="1:7" x14ac:dyDescent="0.25">
      <c r="B9" t="s">
        <v>62</v>
      </c>
    </row>
    <row r="10" spans="1:7" x14ac:dyDescent="0.25">
      <c r="B10" t="s">
        <v>63</v>
      </c>
    </row>
    <row r="11" spans="1:7" x14ac:dyDescent="0.25">
      <c r="B11" t="s">
        <v>64</v>
      </c>
    </row>
    <row r="12" spans="1:7" x14ac:dyDescent="0.25">
      <c r="A12" s="5" t="s">
        <v>49</v>
      </c>
      <c r="B12" s="3"/>
      <c r="C12" s="3"/>
      <c r="D12" s="3"/>
      <c r="E12" s="3"/>
      <c r="F12" s="3"/>
      <c r="G12" s="3"/>
    </row>
    <row r="13" spans="1:7" x14ac:dyDescent="0.25">
      <c r="A13" s="4"/>
      <c r="B13" s="4" t="s">
        <v>60</v>
      </c>
      <c r="C13" s="4" t="s">
        <v>56</v>
      </c>
      <c r="D13" s="4"/>
      <c r="E13" s="4"/>
      <c r="F13" s="4"/>
      <c r="G13" s="4" t="s">
        <v>54</v>
      </c>
    </row>
    <row r="14" spans="1:7" x14ac:dyDescent="0.25">
      <c r="B14" t="s">
        <v>57</v>
      </c>
    </row>
    <row r="15" spans="1:7" x14ac:dyDescent="0.25">
      <c r="B15" t="s">
        <v>58</v>
      </c>
    </row>
    <row r="16" spans="1:7" x14ac:dyDescent="0.25">
      <c r="A16" s="4"/>
      <c r="B16" s="4" t="s">
        <v>59</v>
      </c>
      <c r="C16" s="4" t="s">
        <v>56</v>
      </c>
      <c r="D16" s="4"/>
      <c r="E16" s="4" t="s">
        <v>61</v>
      </c>
      <c r="F16" s="4"/>
      <c r="G16" s="4" t="s">
        <v>54</v>
      </c>
    </row>
    <row r="17" spans="1:7" x14ac:dyDescent="0.25">
      <c r="B17" t="s">
        <v>65</v>
      </c>
    </row>
    <row r="18" spans="1:7" x14ac:dyDescent="0.25">
      <c r="B18" t="s">
        <v>76</v>
      </c>
    </row>
    <row r="19" spans="1:7" x14ac:dyDescent="0.25">
      <c r="B19" t="s">
        <v>77</v>
      </c>
    </row>
    <row r="20" spans="1:7" x14ac:dyDescent="0.25">
      <c r="A20" s="4"/>
      <c r="B20" s="4" t="s">
        <v>66</v>
      </c>
      <c r="C20" s="4" t="s">
        <v>67</v>
      </c>
      <c r="D20" s="4"/>
      <c r="E20" s="4"/>
      <c r="F20" s="4"/>
      <c r="G20" s="4" t="s">
        <v>54</v>
      </c>
    </row>
    <row r="21" spans="1:7" x14ac:dyDescent="0.25">
      <c r="B21" t="s">
        <v>68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5511-D732-4645-926A-7C5B2604E21F}">
  <sheetPr codeName="Sheet7"/>
  <dimension ref="A1:T34"/>
  <sheetViews>
    <sheetView showGridLines="0" workbookViewId="0">
      <pane ySplit="1" topLeftCell="A2" activePane="bottomLeft" state="frozen"/>
      <selection pane="bottomLeft" activeCell="A23" sqref="A23"/>
    </sheetView>
  </sheetViews>
  <sheetFormatPr defaultColWidth="11.42578125" defaultRowHeight="15" x14ac:dyDescent="0.25"/>
  <cols>
    <col min="1" max="1" width="19.28515625" bestFit="1" customWidth="1"/>
    <col min="2" max="2" width="51.140625" bestFit="1" customWidth="1"/>
    <col min="3" max="3" width="9.5703125" bestFit="1" customWidth="1"/>
    <col min="4" max="4" width="7.5703125" customWidth="1"/>
    <col min="5" max="5" width="10.140625" bestFit="1" customWidth="1"/>
    <col min="6" max="6" width="5.42578125" style="1" customWidth="1"/>
    <col min="7" max="7" width="10.28515625" customWidth="1"/>
    <col min="8" max="8" width="10.140625" customWidth="1"/>
    <col min="9" max="9" width="7.5703125" customWidth="1"/>
    <col min="10" max="10" width="10.28515625" customWidth="1"/>
    <col min="11" max="11" width="10" customWidth="1"/>
    <col min="12" max="12" width="13.28515625" bestFit="1" customWidth="1"/>
    <col min="13" max="13" width="10.28515625" customWidth="1"/>
    <col min="14" max="14" width="9.42578125" bestFit="1" customWidth="1"/>
  </cols>
  <sheetData>
    <row r="1" spans="1:20" s="9" customFormat="1" ht="45.75" customHeight="1" x14ac:dyDescent="0.2">
      <c r="A1" s="8" t="s">
        <v>34</v>
      </c>
      <c r="B1" s="6" t="s">
        <v>33</v>
      </c>
      <c r="C1" s="6" t="s">
        <v>32</v>
      </c>
      <c r="D1" s="7" t="s">
        <v>38</v>
      </c>
      <c r="E1" s="8" t="s">
        <v>31</v>
      </c>
      <c r="F1" s="6" t="s">
        <v>30</v>
      </c>
      <c r="G1" s="6" t="s">
        <v>44</v>
      </c>
      <c r="H1" s="6" t="s">
        <v>41</v>
      </c>
      <c r="I1" s="6" t="s">
        <v>42</v>
      </c>
      <c r="J1" s="6" t="s">
        <v>45</v>
      </c>
      <c r="K1" s="6" t="s">
        <v>43</v>
      </c>
      <c r="L1" s="6" t="s">
        <v>46</v>
      </c>
      <c r="M1" s="6" t="s">
        <v>47</v>
      </c>
      <c r="N1" s="8" t="s">
        <v>37</v>
      </c>
    </row>
    <row r="2" spans="1:20" x14ac:dyDescent="0.25">
      <c r="A2" s="23" t="s">
        <v>26</v>
      </c>
      <c r="B2" s="23" t="s">
        <v>25</v>
      </c>
      <c r="C2" s="24">
        <v>3372655</v>
      </c>
      <c r="D2" s="25">
        <v>0.5</v>
      </c>
      <c r="E2" s="26">
        <v>5500</v>
      </c>
      <c r="F2" s="27">
        <v>12</v>
      </c>
      <c r="G2" s="28">
        <f>(E2*F2)*D2</f>
        <v>33000</v>
      </c>
      <c r="H2" s="104">
        <f>SUM(G2:G4)</f>
        <v>83298</v>
      </c>
      <c r="I2" s="123">
        <v>0.4</v>
      </c>
      <c r="J2" s="104">
        <f>H2*(100%-I2)</f>
        <v>49978.799999999996</v>
      </c>
      <c r="K2" s="95">
        <v>36620.5</v>
      </c>
      <c r="L2" s="95">
        <f>J2+K2</f>
        <v>86599.299999999988</v>
      </c>
      <c r="M2" s="95">
        <f>(L2*34%)-17200-(360*3)</f>
        <v>11163.761999999999</v>
      </c>
      <c r="N2" s="95">
        <f>ROUNDUP(M2,0)</f>
        <v>11164</v>
      </c>
    </row>
    <row r="3" spans="1:20" x14ac:dyDescent="0.25">
      <c r="A3" s="23" t="s">
        <v>29</v>
      </c>
      <c r="B3" s="23" t="s">
        <v>28</v>
      </c>
      <c r="C3" s="24" t="s">
        <v>27</v>
      </c>
      <c r="D3" s="25">
        <v>1</v>
      </c>
      <c r="E3" s="26">
        <v>1464</v>
      </c>
      <c r="F3" s="27">
        <v>12</v>
      </c>
      <c r="G3" s="28">
        <f t="shared" ref="G3:G25" si="0">(E3*F3)*D3</f>
        <v>17568</v>
      </c>
      <c r="H3" s="105"/>
      <c r="I3" s="124"/>
      <c r="J3" s="105"/>
      <c r="K3" s="96"/>
      <c r="L3" s="96"/>
      <c r="M3" s="96"/>
      <c r="N3" s="96"/>
    </row>
    <row r="4" spans="1:20" x14ac:dyDescent="0.25">
      <c r="A4" s="23" t="s">
        <v>18</v>
      </c>
      <c r="B4" s="23" t="s">
        <v>17</v>
      </c>
      <c r="C4" s="24" t="s">
        <v>16</v>
      </c>
      <c r="D4" s="25">
        <v>0.5</v>
      </c>
      <c r="E4" s="26">
        <v>5455</v>
      </c>
      <c r="F4" s="27">
        <v>12</v>
      </c>
      <c r="G4" s="28">
        <f t="shared" si="0"/>
        <v>32730</v>
      </c>
      <c r="H4" s="106"/>
      <c r="I4" s="125"/>
      <c r="J4" s="106"/>
      <c r="K4" s="97"/>
      <c r="L4" s="97"/>
      <c r="M4" s="97"/>
      <c r="N4" s="97"/>
    </row>
    <row r="5" spans="1:20" x14ac:dyDescent="0.25">
      <c r="A5" s="29" t="s">
        <v>26</v>
      </c>
      <c r="B5" s="29" t="s">
        <v>25</v>
      </c>
      <c r="C5" s="30">
        <v>3372655</v>
      </c>
      <c r="D5" s="31">
        <v>0.5</v>
      </c>
      <c r="E5" s="32">
        <v>5500</v>
      </c>
      <c r="F5" s="33">
        <v>12</v>
      </c>
      <c r="G5" s="34">
        <f t="shared" si="0"/>
        <v>33000</v>
      </c>
      <c r="H5" s="115">
        <f>SUM(G5:G9)</f>
        <v>199515</v>
      </c>
      <c r="I5" s="107">
        <v>0.4</v>
      </c>
      <c r="J5" s="115">
        <f>H5*(100%-I5)</f>
        <v>119709</v>
      </c>
      <c r="K5" s="98"/>
      <c r="L5" s="98">
        <f>J5+K5</f>
        <v>119709</v>
      </c>
      <c r="M5" s="98">
        <f>(L5*34%)-22000-(360*2)</f>
        <v>17981.060000000005</v>
      </c>
      <c r="N5" s="98">
        <f>ROUNDUP(M5,0)</f>
        <v>17982</v>
      </c>
    </row>
    <row r="6" spans="1:20" x14ac:dyDescent="0.25">
      <c r="A6" s="29" t="s">
        <v>24</v>
      </c>
      <c r="B6" s="29" t="s">
        <v>23</v>
      </c>
      <c r="C6" s="30" t="s">
        <v>22</v>
      </c>
      <c r="D6" s="31">
        <v>1</v>
      </c>
      <c r="E6" s="32">
        <v>3650</v>
      </c>
      <c r="F6" s="33">
        <v>12</v>
      </c>
      <c r="G6" s="34">
        <f t="shared" si="0"/>
        <v>43800</v>
      </c>
      <c r="H6" s="116"/>
      <c r="I6" s="108"/>
      <c r="J6" s="116"/>
      <c r="K6" s="99"/>
      <c r="L6" s="99"/>
      <c r="M6" s="99"/>
      <c r="N6" s="99"/>
    </row>
    <row r="7" spans="1:20" x14ac:dyDescent="0.25">
      <c r="A7" s="29" t="s">
        <v>21</v>
      </c>
      <c r="B7" s="29" t="s">
        <v>20</v>
      </c>
      <c r="C7" s="30" t="s">
        <v>19</v>
      </c>
      <c r="D7" s="31">
        <v>1</v>
      </c>
      <c r="E7" s="32">
        <v>4090</v>
      </c>
      <c r="F7" s="33">
        <v>12</v>
      </c>
      <c r="G7" s="34">
        <f t="shared" si="0"/>
        <v>49080</v>
      </c>
      <c r="H7" s="116"/>
      <c r="I7" s="108"/>
      <c r="J7" s="116"/>
      <c r="K7" s="99"/>
      <c r="L7" s="99"/>
      <c r="M7" s="99"/>
      <c r="N7" s="99"/>
    </row>
    <row r="8" spans="1:20" x14ac:dyDescent="0.25">
      <c r="A8" s="29" t="s">
        <v>73</v>
      </c>
      <c r="B8" s="29" t="s">
        <v>75</v>
      </c>
      <c r="C8" s="30" t="s">
        <v>74</v>
      </c>
      <c r="D8" s="31">
        <v>1</v>
      </c>
      <c r="E8" s="32">
        <v>4545</v>
      </c>
      <c r="F8" s="33">
        <v>9</v>
      </c>
      <c r="G8" s="34">
        <f t="shared" si="0"/>
        <v>40905</v>
      </c>
      <c r="H8" s="116"/>
      <c r="I8" s="108"/>
      <c r="J8" s="116"/>
      <c r="K8" s="99"/>
      <c r="L8" s="99"/>
      <c r="M8" s="99"/>
      <c r="N8" s="99"/>
      <c r="Q8" t="str" cm="1">
        <f t="array" ref="Q8:Q22">+_xlfn.UNIQUE(A2:A25)</f>
        <v>FOURNIAUTO SARL</v>
      </c>
      <c r="S8">
        <f>+VLOOKUP(Q8,A2:E25,3,FALSE)</f>
        <v>3372655</v>
      </c>
      <c r="T8">
        <f>+VLOOKUP(Q8,A2:F25,5,FALSE)</f>
        <v>5500</v>
      </c>
    </row>
    <row r="9" spans="1:20" x14ac:dyDescent="0.25">
      <c r="A9" s="29" t="s">
        <v>18</v>
      </c>
      <c r="B9" s="29" t="s">
        <v>17</v>
      </c>
      <c r="C9" s="30" t="s">
        <v>16</v>
      </c>
      <c r="D9" s="31">
        <v>0.5</v>
      </c>
      <c r="E9" s="32">
        <v>5455</v>
      </c>
      <c r="F9" s="33">
        <v>12</v>
      </c>
      <c r="G9" s="34">
        <f t="shared" si="0"/>
        <v>32730</v>
      </c>
      <c r="H9" s="117"/>
      <c r="I9" s="109"/>
      <c r="J9" s="117"/>
      <c r="K9" s="100"/>
      <c r="L9" s="100"/>
      <c r="M9" s="100"/>
      <c r="N9" s="100"/>
      <c r="Q9" t="str">
        <v>MELHAOUI MARIA</v>
      </c>
      <c r="S9" t="str">
        <f t="shared" ref="S9:S22" si="1">+VLOOKUP(Q9,A3:E26,3,FALSE)</f>
        <v>A357851</v>
      </c>
      <c r="T9">
        <f t="shared" ref="T9:T22" si="2">+VLOOKUP(Q9,A3:F26,5,FALSE)</f>
        <v>1464</v>
      </c>
    </row>
    <row r="10" spans="1:20" x14ac:dyDescent="0.25">
      <c r="A10" s="35" t="s">
        <v>15</v>
      </c>
      <c r="B10" s="35" t="s">
        <v>14</v>
      </c>
      <c r="C10" s="36" t="s">
        <v>13</v>
      </c>
      <c r="D10" s="37">
        <v>1</v>
      </c>
      <c r="E10" s="38">
        <v>2783</v>
      </c>
      <c r="F10" s="39">
        <v>12</v>
      </c>
      <c r="G10" s="40">
        <f t="shared" si="0"/>
        <v>33396</v>
      </c>
      <c r="H10" s="118">
        <f>SUM(G10:G11)</f>
        <v>69396</v>
      </c>
      <c r="I10" s="110">
        <v>0.4</v>
      </c>
      <c r="J10" s="118">
        <f>H10*(100%-I10)</f>
        <v>41637.599999999999</v>
      </c>
      <c r="K10" s="90">
        <v>23209.4</v>
      </c>
      <c r="L10" s="90">
        <f>J10+K10</f>
        <v>64847</v>
      </c>
      <c r="M10" s="90">
        <f>(L10*30%)-14000</f>
        <v>5454.0999999999985</v>
      </c>
      <c r="N10" s="90">
        <f>ROUNDUP(M10,0)</f>
        <v>5455</v>
      </c>
      <c r="Q10" t="str">
        <v>BENAHI RADOUAN</v>
      </c>
      <c r="S10" t="str">
        <f t="shared" si="1"/>
        <v>AD204394</v>
      </c>
      <c r="T10">
        <f t="shared" si="2"/>
        <v>5455</v>
      </c>
    </row>
    <row r="11" spans="1:20" x14ac:dyDescent="0.25">
      <c r="A11" s="35" t="s">
        <v>12</v>
      </c>
      <c r="B11" s="35" t="s">
        <v>11</v>
      </c>
      <c r="C11" s="36" t="s">
        <v>10</v>
      </c>
      <c r="D11" s="37">
        <v>1</v>
      </c>
      <c r="E11" s="38">
        <v>3000</v>
      </c>
      <c r="F11" s="39">
        <v>12</v>
      </c>
      <c r="G11" s="40">
        <f t="shared" si="0"/>
        <v>36000</v>
      </c>
      <c r="H11" s="119"/>
      <c r="I11" s="111"/>
      <c r="J11" s="119"/>
      <c r="K11" s="91"/>
      <c r="L11" s="91"/>
      <c r="M11" s="91"/>
      <c r="N11" s="91"/>
      <c r="Q11" t="str">
        <v>OUDAOUD AZIZ</v>
      </c>
      <c r="S11" t="str">
        <f t="shared" si="1"/>
        <v>JA97490</v>
      </c>
      <c r="T11">
        <f t="shared" si="2"/>
        <v>3650</v>
      </c>
    </row>
    <row r="12" spans="1:20" s="22" customFormat="1" x14ac:dyDescent="0.25">
      <c r="A12" s="55" t="s">
        <v>9</v>
      </c>
      <c r="B12" s="55" t="s">
        <v>8</v>
      </c>
      <c r="C12" s="56" t="s">
        <v>7</v>
      </c>
      <c r="D12" s="57">
        <v>0.5</v>
      </c>
      <c r="E12" s="58">
        <v>2454.5500000000002</v>
      </c>
      <c r="F12" s="59">
        <v>6</v>
      </c>
      <c r="G12" s="60">
        <f t="shared" si="0"/>
        <v>7363.6500000000005</v>
      </c>
      <c r="H12" s="112">
        <f>SUM(G12:G16)</f>
        <v>63577.68</v>
      </c>
      <c r="I12" s="120">
        <v>0.4</v>
      </c>
      <c r="J12" s="112">
        <f>H12*(100%-I12)</f>
        <v>38146.608</v>
      </c>
      <c r="K12" s="87">
        <v>10904.68</v>
      </c>
      <c r="L12" s="87">
        <f>J12+K12</f>
        <v>49051.288</v>
      </c>
      <c r="M12" s="87">
        <f>(L12*10%)-3000</f>
        <v>1905.1288000000004</v>
      </c>
      <c r="N12" s="87">
        <f>ROUNDUP(M12,0)</f>
        <v>1906</v>
      </c>
      <c r="Q12" s="22" t="str">
        <v>ASFAJ ABDERAHMANE</v>
      </c>
      <c r="S12" t="str">
        <f t="shared" si="1"/>
        <v>JE285588</v>
      </c>
      <c r="T12">
        <f t="shared" si="2"/>
        <v>4090</v>
      </c>
    </row>
    <row r="13" spans="1:20" s="22" customFormat="1" x14ac:dyDescent="0.25">
      <c r="A13" s="55" t="s">
        <v>69</v>
      </c>
      <c r="B13" s="55" t="s">
        <v>8</v>
      </c>
      <c r="C13" s="56" t="s">
        <v>70</v>
      </c>
      <c r="D13" s="57">
        <v>0.5</v>
      </c>
      <c r="E13" s="58">
        <v>2545.4499999999998</v>
      </c>
      <c r="F13" s="59">
        <v>6</v>
      </c>
      <c r="G13" s="60">
        <f t="shared" si="0"/>
        <v>7636.3499999999995</v>
      </c>
      <c r="H13" s="113"/>
      <c r="I13" s="121"/>
      <c r="J13" s="113"/>
      <c r="K13" s="88"/>
      <c r="L13" s="88"/>
      <c r="M13" s="88"/>
      <c r="N13" s="88"/>
      <c r="Q13" s="22" t="str">
        <v>BOUKACHA ASMAE</v>
      </c>
      <c r="S13" t="str">
        <f t="shared" si="1"/>
        <v>AA87723</v>
      </c>
      <c r="T13">
        <f t="shared" si="2"/>
        <v>4545</v>
      </c>
    </row>
    <row r="14" spans="1:20" s="22" customFormat="1" x14ac:dyDescent="0.25">
      <c r="A14" s="10" t="s">
        <v>35</v>
      </c>
      <c r="B14" s="10" t="s">
        <v>6</v>
      </c>
      <c r="C14" s="11" t="s">
        <v>36</v>
      </c>
      <c r="D14" s="12">
        <v>0.5</v>
      </c>
      <c r="E14" s="13">
        <v>2364.64</v>
      </c>
      <c r="F14" s="14">
        <v>12</v>
      </c>
      <c r="G14" s="15">
        <f t="shared" si="0"/>
        <v>14187.84</v>
      </c>
      <c r="H14" s="113"/>
      <c r="I14" s="121"/>
      <c r="J14" s="113"/>
      <c r="K14" s="88"/>
      <c r="L14" s="88"/>
      <c r="M14" s="88"/>
      <c r="N14" s="88"/>
      <c r="Q14" s="22" t="str">
        <v>BOUCHDOUK SAID</v>
      </c>
      <c r="S14" t="str">
        <f t="shared" si="1"/>
        <v>A471822</v>
      </c>
      <c r="T14">
        <f t="shared" si="2"/>
        <v>2783</v>
      </c>
    </row>
    <row r="15" spans="1:20" s="22" customFormat="1" x14ac:dyDescent="0.25">
      <c r="A15" s="10" t="s">
        <v>39</v>
      </c>
      <c r="B15" s="10" t="s">
        <v>5</v>
      </c>
      <c r="C15" s="11" t="s">
        <v>40</v>
      </c>
      <c r="D15" s="12">
        <v>0.5</v>
      </c>
      <c r="E15" s="13">
        <v>2364.64</v>
      </c>
      <c r="F15" s="14">
        <v>12</v>
      </c>
      <c r="G15" s="15">
        <f t="shared" si="0"/>
        <v>14187.84</v>
      </c>
      <c r="H15" s="113"/>
      <c r="I15" s="121"/>
      <c r="J15" s="113"/>
      <c r="K15" s="88"/>
      <c r="L15" s="88"/>
      <c r="M15" s="88"/>
      <c r="N15" s="88"/>
      <c r="Q15" s="22" t="str">
        <v>ZILACHI MOHAMMED</v>
      </c>
      <c r="S15" t="str">
        <f t="shared" si="1"/>
        <v>AB635861</v>
      </c>
      <c r="T15">
        <f t="shared" si="2"/>
        <v>3000</v>
      </c>
    </row>
    <row r="16" spans="1:20" s="22" customFormat="1" x14ac:dyDescent="0.25">
      <c r="A16" s="10" t="s">
        <v>4</v>
      </c>
      <c r="B16" s="10" t="s">
        <v>3</v>
      </c>
      <c r="C16" s="11">
        <v>3346128</v>
      </c>
      <c r="D16" s="12">
        <v>0.5</v>
      </c>
      <c r="E16" s="13">
        <v>3367</v>
      </c>
      <c r="F16" s="14">
        <v>12</v>
      </c>
      <c r="G16" s="15">
        <f t="shared" si="0"/>
        <v>20202</v>
      </c>
      <c r="H16" s="114"/>
      <c r="I16" s="122"/>
      <c r="J16" s="114"/>
      <c r="K16" s="89"/>
      <c r="L16" s="89"/>
      <c r="M16" s="89"/>
      <c r="N16" s="89"/>
      <c r="Q16" s="22" t="str">
        <v>BOUABIDI SAFAE</v>
      </c>
      <c r="S16" t="str">
        <f t="shared" si="1"/>
        <v>KA190707</v>
      </c>
      <c r="T16">
        <f t="shared" si="2"/>
        <v>2454.5500000000002</v>
      </c>
    </row>
    <row r="17" spans="1:20" s="22" customFormat="1" x14ac:dyDescent="0.25">
      <c r="A17" s="16" t="s">
        <v>9</v>
      </c>
      <c r="B17" s="16" t="s">
        <v>8</v>
      </c>
      <c r="C17" s="17" t="s">
        <v>7</v>
      </c>
      <c r="D17" s="18">
        <v>0.5</v>
      </c>
      <c r="E17" s="19">
        <v>2454.5500000000002</v>
      </c>
      <c r="F17" s="20">
        <v>6</v>
      </c>
      <c r="G17" s="21">
        <f t="shared" si="0"/>
        <v>7363.6500000000005</v>
      </c>
      <c r="H17" s="101">
        <f>SUM(G17:G21)</f>
        <v>63577.68</v>
      </c>
      <c r="I17" s="126">
        <v>0.4</v>
      </c>
      <c r="J17" s="101">
        <f>H17*(100%-I17)</f>
        <v>38146.608</v>
      </c>
      <c r="K17" s="92"/>
      <c r="L17" s="92">
        <f>J17+K17</f>
        <v>38146.608</v>
      </c>
      <c r="M17" s="92">
        <f>(L17*10%)-3000</f>
        <v>814.66080000000011</v>
      </c>
      <c r="N17" s="92">
        <f>ROUNDUP(M17,0)</f>
        <v>815</v>
      </c>
      <c r="Q17" s="22" t="str">
        <v>BKHOU YASSINE</v>
      </c>
      <c r="S17" t="str">
        <f t="shared" si="1"/>
        <v>SH201490</v>
      </c>
      <c r="T17">
        <f t="shared" si="2"/>
        <v>2545.4499999999998</v>
      </c>
    </row>
    <row r="18" spans="1:20" s="22" customFormat="1" x14ac:dyDescent="0.25">
      <c r="A18" s="16" t="s">
        <v>69</v>
      </c>
      <c r="B18" s="16" t="s">
        <v>8</v>
      </c>
      <c r="C18" s="17" t="s">
        <v>70</v>
      </c>
      <c r="D18" s="18">
        <v>0.5</v>
      </c>
      <c r="E18" s="19">
        <v>2545.4499999999998</v>
      </c>
      <c r="F18" s="20">
        <v>6</v>
      </c>
      <c r="G18" s="21">
        <f t="shared" si="0"/>
        <v>7636.3499999999995</v>
      </c>
      <c r="H18" s="102"/>
      <c r="I18" s="127"/>
      <c r="J18" s="102"/>
      <c r="K18" s="93"/>
      <c r="L18" s="93"/>
      <c r="M18" s="93"/>
      <c r="N18" s="93"/>
      <c r="Q18" s="22" t="str">
        <v>TASSINE IMANE</v>
      </c>
      <c r="S18" t="str">
        <f t="shared" si="1"/>
        <v>Q350453</v>
      </c>
      <c r="T18">
        <f t="shared" si="2"/>
        <v>2364.64</v>
      </c>
    </row>
    <row r="19" spans="1:20" s="22" customFormat="1" x14ac:dyDescent="0.25">
      <c r="A19" s="16" t="s">
        <v>35</v>
      </c>
      <c r="B19" s="16" t="s">
        <v>6</v>
      </c>
      <c r="C19" s="17" t="s">
        <v>36</v>
      </c>
      <c r="D19" s="18">
        <v>0.5</v>
      </c>
      <c r="E19" s="19">
        <v>2364.64</v>
      </c>
      <c r="F19" s="20">
        <v>12</v>
      </c>
      <c r="G19" s="21">
        <f t="shared" si="0"/>
        <v>14187.84</v>
      </c>
      <c r="H19" s="102"/>
      <c r="I19" s="127"/>
      <c r="J19" s="102"/>
      <c r="K19" s="93"/>
      <c r="L19" s="93"/>
      <c r="M19" s="93"/>
      <c r="N19" s="93"/>
      <c r="Q19" s="22" t="str">
        <v>MARYEM MOURID</v>
      </c>
      <c r="S19" t="str">
        <f t="shared" si="1"/>
        <v>BJ473845</v>
      </c>
      <c r="T19">
        <f t="shared" si="2"/>
        <v>2364.64</v>
      </c>
    </row>
    <row r="20" spans="1:20" s="22" customFormat="1" x14ac:dyDescent="0.25">
      <c r="A20" s="16" t="s">
        <v>39</v>
      </c>
      <c r="B20" s="16" t="s">
        <v>5</v>
      </c>
      <c r="C20" s="17" t="s">
        <v>40</v>
      </c>
      <c r="D20" s="18">
        <v>0.5</v>
      </c>
      <c r="E20" s="19">
        <v>2364.64</v>
      </c>
      <c r="F20" s="20">
        <v>12</v>
      </c>
      <c r="G20" s="21">
        <f t="shared" si="0"/>
        <v>14187.84</v>
      </c>
      <c r="H20" s="102"/>
      <c r="I20" s="127"/>
      <c r="J20" s="102"/>
      <c r="K20" s="93"/>
      <c r="L20" s="93"/>
      <c r="M20" s="93"/>
      <c r="N20" s="93"/>
      <c r="Q20" s="22" t="str">
        <v>COTE D'OLIVIER</v>
      </c>
      <c r="S20">
        <f t="shared" si="1"/>
        <v>3346128</v>
      </c>
      <c r="T20">
        <f t="shared" si="2"/>
        <v>3367</v>
      </c>
    </row>
    <row r="21" spans="1:20" s="22" customFormat="1" x14ac:dyDescent="0.25">
      <c r="A21" s="16" t="s">
        <v>4</v>
      </c>
      <c r="B21" s="16" t="s">
        <v>3</v>
      </c>
      <c r="C21" s="17">
        <v>3346128</v>
      </c>
      <c r="D21" s="18">
        <v>0.5</v>
      </c>
      <c r="E21" s="19">
        <v>3367</v>
      </c>
      <c r="F21" s="20">
        <v>12</v>
      </c>
      <c r="G21" s="21">
        <f t="shared" si="0"/>
        <v>20202</v>
      </c>
      <c r="H21" s="103"/>
      <c r="I21" s="128"/>
      <c r="J21" s="103"/>
      <c r="K21" s="94"/>
      <c r="L21" s="94"/>
      <c r="M21" s="94"/>
      <c r="N21" s="94"/>
      <c r="Q21" s="22" t="str">
        <v>QAIQACH TOUFIQ</v>
      </c>
      <c r="S21" t="str">
        <f t="shared" si="1"/>
        <v>A703991</v>
      </c>
      <c r="T21">
        <f t="shared" si="2"/>
        <v>2783</v>
      </c>
    </row>
    <row r="22" spans="1:20" s="22" customFormat="1" x14ac:dyDescent="0.25">
      <c r="A22" s="41" t="s">
        <v>2</v>
      </c>
      <c r="B22" s="41" t="s">
        <v>1</v>
      </c>
      <c r="C22" s="42" t="s">
        <v>0</v>
      </c>
      <c r="D22" s="43">
        <v>0.5</v>
      </c>
      <c r="E22" s="44">
        <v>2783</v>
      </c>
      <c r="F22" s="45">
        <v>12</v>
      </c>
      <c r="G22" s="46">
        <f t="shared" si="0"/>
        <v>16698</v>
      </c>
      <c r="H22" s="79">
        <f>SUM(G22:G23)</f>
        <v>25788</v>
      </c>
      <c r="I22" s="81">
        <v>0.4</v>
      </c>
      <c r="J22" s="79">
        <f>H22*(100%-I22)</f>
        <v>15472.8</v>
      </c>
      <c r="K22" s="75"/>
      <c r="L22" s="75">
        <f>J22+K22</f>
        <v>15472.8</v>
      </c>
      <c r="M22" s="75"/>
      <c r="N22" s="75">
        <f>ROUNDUP(M22,0)</f>
        <v>0</v>
      </c>
      <c r="Q22" s="22" t="str">
        <v>PARAMADAL</v>
      </c>
      <c r="S22">
        <f t="shared" si="1"/>
        <v>0</v>
      </c>
      <c r="T22">
        <f t="shared" si="2"/>
        <v>4545</v>
      </c>
    </row>
    <row r="23" spans="1:20" s="22" customFormat="1" x14ac:dyDescent="0.25">
      <c r="A23" s="41" t="s">
        <v>72</v>
      </c>
      <c r="B23" s="41" t="s">
        <v>71</v>
      </c>
      <c r="C23" s="42"/>
      <c r="D23" s="43">
        <v>0.5</v>
      </c>
      <c r="E23" s="44">
        <v>4545</v>
      </c>
      <c r="F23" s="45">
        <v>4</v>
      </c>
      <c r="G23" s="46">
        <f t="shared" si="0"/>
        <v>9090</v>
      </c>
      <c r="H23" s="80"/>
      <c r="I23" s="82"/>
      <c r="J23" s="80"/>
      <c r="K23" s="76"/>
      <c r="L23" s="76"/>
      <c r="M23" s="76"/>
      <c r="N23" s="76"/>
    </row>
    <row r="24" spans="1:20" s="22" customFormat="1" x14ac:dyDescent="0.25">
      <c r="A24" s="47" t="s">
        <v>2</v>
      </c>
      <c r="B24" s="47" t="s">
        <v>1</v>
      </c>
      <c r="C24" s="48" t="s">
        <v>0</v>
      </c>
      <c r="D24" s="49">
        <v>0.5</v>
      </c>
      <c r="E24" s="50">
        <v>2783</v>
      </c>
      <c r="F24" s="51">
        <v>12</v>
      </c>
      <c r="G24" s="52">
        <f>(E24*F24)*D24</f>
        <v>16698</v>
      </c>
      <c r="H24" s="83">
        <f>SUM(G24:G25)</f>
        <v>25788</v>
      </c>
      <c r="I24" s="85">
        <v>0.4</v>
      </c>
      <c r="J24" s="83">
        <f>H24*(100%-I24)</f>
        <v>15472.8</v>
      </c>
      <c r="K24" s="77"/>
      <c r="L24" s="77">
        <f>J24+K24</f>
        <v>15472.8</v>
      </c>
      <c r="M24" s="77"/>
      <c r="N24" s="77">
        <f>ROUNDUP(M24,0)</f>
        <v>0</v>
      </c>
    </row>
    <row r="25" spans="1:20" s="22" customFormat="1" x14ac:dyDescent="0.25">
      <c r="A25" s="47" t="s">
        <v>72</v>
      </c>
      <c r="B25" s="47" t="s">
        <v>71</v>
      </c>
      <c r="C25" s="48"/>
      <c r="D25" s="49">
        <v>0.5</v>
      </c>
      <c r="E25" s="50">
        <v>4545</v>
      </c>
      <c r="F25" s="51">
        <v>4</v>
      </c>
      <c r="G25" s="52">
        <f t="shared" si="0"/>
        <v>9090</v>
      </c>
      <c r="H25" s="84"/>
      <c r="I25" s="86"/>
      <c r="J25" s="84"/>
      <c r="K25" s="78"/>
      <c r="L25" s="78"/>
      <c r="M25" s="78"/>
      <c r="N25" s="78"/>
    </row>
    <row r="29" spans="1:20" x14ac:dyDescent="0.25">
      <c r="L29" s="2"/>
    </row>
    <row r="30" spans="1:20" x14ac:dyDescent="0.25">
      <c r="H30" s="2"/>
      <c r="I30" s="2"/>
      <c r="J30" s="2"/>
      <c r="K30" s="2"/>
      <c r="L30" s="2"/>
      <c r="M30" s="2"/>
    </row>
    <row r="34" spans="8:8" x14ac:dyDescent="0.25">
      <c r="H34" s="53"/>
    </row>
  </sheetData>
  <autoFilter ref="A1:N24" xr:uid="{77555511-D732-4645-926A-7C5B2604E21F}"/>
  <mergeCells count="49">
    <mergeCell ref="L17:L21"/>
    <mergeCell ref="M17:M21"/>
    <mergeCell ref="I17:I21"/>
    <mergeCell ref="K2:K4"/>
    <mergeCell ref="K10:K11"/>
    <mergeCell ref="K5:K9"/>
    <mergeCell ref="K17:K21"/>
    <mergeCell ref="K12:K16"/>
    <mergeCell ref="M10:M11"/>
    <mergeCell ref="L2:L4"/>
    <mergeCell ref="L5:L9"/>
    <mergeCell ref="M2:M4"/>
    <mergeCell ref="M5:M9"/>
    <mergeCell ref="L10:L11"/>
    <mergeCell ref="M12:M16"/>
    <mergeCell ref="L12:L16"/>
    <mergeCell ref="H17:H21"/>
    <mergeCell ref="J2:J4"/>
    <mergeCell ref="I5:I9"/>
    <mergeCell ref="I10:I11"/>
    <mergeCell ref="J12:J16"/>
    <mergeCell ref="J5:J9"/>
    <mergeCell ref="J10:J11"/>
    <mergeCell ref="J17:J21"/>
    <mergeCell ref="I12:I16"/>
    <mergeCell ref="I2:I4"/>
    <mergeCell ref="H2:H4"/>
    <mergeCell ref="H5:H9"/>
    <mergeCell ref="H10:H11"/>
    <mergeCell ref="H12:H16"/>
    <mergeCell ref="N12:N16"/>
    <mergeCell ref="N10:N11"/>
    <mergeCell ref="N17:N21"/>
    <mergeCell ref="N2:N4"/>
    <mergeCell ref="N5:N9"/>
    <mergeCell ref="H22:H23"/>
    <mergeCell ref="I22:I23"/>
    <mergeCell ref="J22:J23"/>
    <mergeCell ref="H24:H25"/>
    <mergeCell ref="I24:I25"/>
    <mergeCell ref="J24:J25"/>
    <mergeCell ref="N22:N23"/>
    <mergeCell ref="N24:N25"/>
    <mergeCell ref="K22:K23"/>
    <mergeCell ref="K24:K25"/>
    <mergeCell ref="L22:L23"/>
    <mergeCell ref="L24:L25"/>
    <mergeCell ref="M22:M23"/>
    <mergeCell ref="M24:M2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C329D7EC-51ED-4DC7-B693-6B26209AD274}">
  <ds:schemaRefs/>
</ds:datastoreItem>
</file>

<file path=customXml/itemProps2.xml><?xml version="1.0" encoding="utf-8"?>
<ds:datastoreItem xmlns:ds="http://schemas.openxmlformats.org/officeDocument/2006/customXml" ds:itemID="{4A7146B4-198F-4360-94ED-F8095C566AD7}">
  <ds:schemaRefs/>
</ds:datastoreItem>
</file>

<file path=customXml/itemProps3.xml><?xml version="1.0" encoding="utf-8"?>
<ds:datastoreItem xmlns:ds="http://schemas.openxmlformats.org/officeDocument/2006/customXml" ds:itemID="{0B91FCB4-C35F-4D62-B744-C04181233FA9}">
  <ds:schemaRefs/>
</ds:datastoreItem>
</file>

<file path=customXml/itemProps4.xml><?xml version="1.0" encoding="utf-8"?>
<ds:datastoreItem xmlns:ds="http://schemas.openxmlformats.org/officeDocument/2006/customXml" ds:itemID="{CC329811-57AB-4362-A891-854E12615DD6}">
  <ds:schemaRefs/>
</ds:datastoreItem>
</file>

<file path=customXml/itemProps5.xml><?xml version="1.0" encoding="utf-8"?>
<ds:datastoreItem xmlns:ds="http://schemas.openxmlformats.org/officeDocument/2006/customXml" ds:itemID="{30C5AC77-8D17-4A59-BACA-DDEACFB0C1A4}">
  <ds:schemaRefs/>
</ds:datastoreItem>
</file>

<file path=customXml/itemProps6.xml><?xml version="1.0" encoding="utf-8"?>
<ds:datastoreItem xmlns:ds="http://schemas.openxmlformats.org/officeDocument/2006/customXml" ds:itemID="{2B9830DC-DF02-4337-8469-B1E752098C50}">
  <ds:schemaRefs/>
</ds:datastoreItem>
</file>

<file path=customXml/itemProps7.xml><?xml version="1.0" encoding="utf-8"?>
<ds:datastoreItem xmlns:ds="http://schemas.openxmlformats.org/officeDocument/2006/customXml" ds:itemID="{8B14141E-730D-4D1E-834C-1046F4EA7C7E}">
  <ds:schemaRefs>
    <ds:schemaRef ds:uri="http://www.w3.org/2001/XMLSchema"/>
    <ds:schemaRef ds:uri="http://microsoft.data.visualization.Client.Excel.LState/1.0"/>
  </ds:schemaRefs>
</ds:datastoreItem>
</file>

<file path=customXml/itemProps8.xml><?xml version="1.0" encoding="utf-8"?>
<ds:datastoreItem xmlns:ds="http://schemas.openxmlformats.org/officeDocument/2006/customXml" ds:itemID="{88499842-3A09-47A7-B845-CA9B2C8E99EE}">
  <ds:schemaRefs/>
</ds:datastoreItem>
</file>

<file path=customXml/itemProps9.xml><?xml version="1.0" encoding="utf-8"?>
<ds:datastoreItem xmlns:ds="http://schemas.openxmlformats.org/officeDocument/2006/customXml" ds:itemID="{44ACDAE7-BE6F-45F8-9426-334E3200ECBA}">
  <ds:schemaRefs/>
</ds:datastoreItem>
</file>

<file path=customXml/itemProps10.xml><?xml version="1.0" encoding="utf-8"?>
<ds:datastoreItem xmlns:ds="http://schemas.openxmlformats.org/officeDocument/2006/customXml" ds:itemID="{E8900B3A-2E5B-4FF6-A978-C649C2180CCA}">
  <ds:schemaRefs>
    <ds:schemaRef ds:uri="http://www.w3.org/2001/XMLSchema"/>
    <ds:schemaRef ds:uri="http://microsoft.data.visualization.Client.Excel/1.0"/>
  </ds:schemaRefs>
</ds:datastoreItem>
</file>

<file path=customXml/itemProps11.xml><?xml version="1.0" encoding="utf-8"?>
<ds:datastoreItem xmlns:ds="http://schemas.openxmlformats.org/officeDocument/2006/customXml" ds:itemID="{E9BD7ECD-0CAC-4EBB-84A7-91FD29D76A24}">
  <ds:schemaRefs/>
</ds:datastoreItem>
</file>

<file path=customXml/itemProps12.xml><?xml version="1.0" encoding="utf-8"?>
<ds:datastoreItem xmlns:ds="http://schemas.openxmlformats.org/officeDocument/2006/customXml" ds:itemID="{4039B46C-1D72-4B28-A7BC-5FE80885816E}">
  <ds:schemaRefs/>
</ds:datastoreItem>
</file>

<file path=customXml/itemProps13.xml><?xml version="1.0" encoding="utf-8"?>
<ds:datastoreItem xmlns:ds="http://schemas.openxmlformats.org/officeDocument/2006/customXml" ds:itemID="{17DBC568-C885-4C47-9D14-BE2E72D721B0}">
  <ds:schemaRefs/>
</ds:datastoreItem>
</file>

<file path=customXml/itemProps14.xml><?xml version="1.0" encoding="utf-8"?>
<ds:datastoreItem xmlns:ds="http://schemas.openxmlformats.org/officeDocument/2006/customXml" ds:itemID="{75A75FC3-7F72-4A5B-9C6F-2E247F0C183F}">
  <ds:schemaRefs/>
</ds:datastoreItem>
</file>

<file path=customXml/itemProps15.xml><?xml version="1.0" encoding="utf-8"?>
<ds:datastoreItem xmlns:ds="http://schemas.openxmlformats.org/officeDocument/2006/customXml" ds:itemID="{D677571F-67DF-478C-ABAF-C36D0E0E5BFB}">
  <ds:schemaRefs/>
</ds:datastoreItem>
</file>

<file path=customXml/itemProps16.xml><?xml version="1.0" encoding="utf-8"?>
<ds:datastoreItem xmlns:ds="http://schemas.openxmlformats.org/officeDocument/2006/customXml" ds:itemID="{A8616897-745E-471C-BFB4-A8E4E3FB1041}">
  <ds:schemaRefs/>
</ds:datastoreItem>
</file>

<file path=customXml/itemProps17.xml><?xml version="1.0" encoding="utf-8"?>
<ds:datastoreItem xmlns:ds="http://schemas.openxmlformats.org/officeDocument/2006/customXml" ds:itemID="{E81E3E63-F0B8-4558-9DF3-1312A6D0253A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DF95CD45-6C87-4B1B-813D-11389BB2E394}">
  <ds:schemaRefs/>
</ds:datastoreItem>
</file>

<file path=customXml/itemProps19.xml><?xml version="1.0" encoding="utf-8"?>
<ds:datastoreItem xmlns:ds="http://schemas.openxmlformats.org/officeDocument/2006/customXml" ds:itemID="{1C1A4AA6-CFBC-4CE2-A5BB-B2DEADDEF1A6}">
  <ds:schemaRefs/>
</ds:datastoreItem>
</file>

<file path=customXml/itemProps20.xml><?xml version="1.0" encoding="utf-8"?>
<ds:datastoreItem xmlns:ds="http://schemas.openxmlformats.org/officeDocument/2006/customXml" ds:itemID="{1059145E-8907-46B8-B6E0-DDBAA0933B15}">
  <ds:schemaRefs/>
</ds:datastoreItem>
</file>

<file path=customXml/itemProps21.xml><?xml version="1.0" encoding="utf-8"?>
<ds:datastoreItem xmlns:ds="http://schemas.openxmlformats.org/officeDocument/2006/customXml" ds:itemID="{50DD97B0-7C0F-4C3D-8066-46E19BD118F3}">
  <ds:schemaRefs/>
</ds:datastoreItem>
</file>

<file path=customXml/itemProps22.xml><?xml version="1.0" encoding="utf-8"?>
<ds:datastoreItem xmlns:ds="http://schemas.openxmlformats.org/officeDocument/2006/customXml" ds:itemID="{8D90646D-9FF0-4B80-8C2D-19C7ED69AA44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20</vt:i4>
      </vt:variant>
    </vt:vector>
  </HeadingPairs>
  <TitlesOfParts>
    <vt:vector size="28" baseType="lpstr">
      <vt:lpstr>main</vt:lpstr>
      <vt:lpstr>IMM</vt:lpstr>
      <vt:lpstr>UNIT</vt:lpstr>
      <vt:lpstr>CLT</vt:lpstr>
      <vt:lpstr>RECEPT</vt:lpstr>
      <vt:lpstr>RECEPT (2)</vt:lpstr>
      <vt:lpstr>IMMEUBLES</vt:lpstr>
      <vt:lpstr>REVENUS FONCIERS 2024</vt:lpstr>
      <vt:lpstr>ANNE</vt:lpstr>
      <vt:lpstr>'RECEPT (2)'!Client</vt:lpstr>
      <vt:lpstr>Client</vt:lpstr>
      <vt:lpstr>'RECEPT (2)'!CltId</vt:lpstr>
      <vt:lpstr>CltId</vt:lpstr>
      <vt:lpstr>'RECEPT (2)'!ImmId</vt:lpstr>
      <vt:lpstr>ImmId</vt:lpstr>
      <vt:lpstr>'RECEPT (2)'!LOCATAIRE</vt:lpstr>
      <vt:lpstr>LOCATAIRE</vt:lpstr>
      <vt:lpstr>'RECEPT (2)'!Loyer</vt:lpstr>
      <vt:lpstr>Loyer</vt:lpstr>
      <vt:lpstr>MOIS</vt:lpstr>
      <vt:lpstr>'RECEPT (2)'!MONTH</vt:lpstr>
      <vt:lpstr>MONTH</vt:lpstr>
      <vt:lpstr>'RECEPT (2)'!MT</vt:lpstr>
      <vt:lpstr>MT</vt:lpstr>
      <vt:lpstr>'RECEPT (2)'!Print_Area</vt:lpstr>
      <vt:lpstr>UnitAddress</vt:lpstr>
      <vt:lpstr>'RECEPT (2)'!UnitId</vt:lpstr>
      <vt:lpstr>UnitId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lastPrinted>2025-05-31T12:18:06Z</cp:lastPrinted>
  <dcterms:created xsi:type="dcterms:W3CDTF">2022-02-21T14:43:29Z</dcterms:created>
  <dcterms:modified xsi:type="dcterms:W3CDTF">2025-06-04T17:11:49Z</dcterms:modified>
</cp:coreProperties>
</file>